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defaultThemeVersion="166925"/>
  <mc:AlternateContent xmlns:mc="http://schemas.openxmlformats.org/markup-compatibility/2006">
    <mc:Choice Requires="x15">
      <x15ac:absPath xmlns:x15ac="http://schemas.microsoft.com/office/spreadsheetml/2010/11/ac" url="S:\GFO\2019-2021 Biennium\Rates, Assessments &amp; Utilizations\AGCAP\FINAL\"/>
    </mc:Choice>
  </mc:AlternateContent>
  <xr:revisionPtr revIDLastSave="0" documentId="8_{03B4D2DC-4F5E-47BF-B607-5D63636AF800}" xr6:coauthVersionLast="41" xr6:coauthVersionMax="41" xr10:uidLastSave="{00000000-0000-0000-0000-000000000000}"/>
  <bookViews>
    <workbookView xWindow="25080" yWindow="-120" windowWidth="25440" windowHeight="15390" tabRatio="734" xr2:uid="{00000000-000D-0000-FFFF-FFFF00000000}"/>
  </bookViews>
  <sheets>
    <sheet name="Cover" sheetId="2" r:id="rId1"/>
    <sheet name="TOC" sheetId="3" r:id="rId2"/>
    <sheet name="1. Divider" sheetId="4" r:id="rId3"/>
    <sheet name="Narrative" sheetId="5" r:id="rId4"/>
    <sheet name="2. Divider" sheetId="6" r:id="rId5"/>
    <sheet name="CAP" sheetId="19" r:id="rId6"/>
    <sheet name="3. Divider" sheetId="7" r:id="rId7"/>
    <sheet name="Fixed Costs By Account" sheetId="8" r:id="rId8"/>
    <sheet name="4. Divider" sheetId="9" r:id="rId9"/>
    <sheet name="Fixed Costs By Division" sheetId="10" r:id="rId10"/>
    <sheet name="End" sheetId="11" r:id="rId11"/>
    <sheet name="data dump - 21 budget" sheetId="12" state="hidden" r:id="rId12"/>
    <sheet name="data dump - 21 carry-forward" sheetId="16" state="hidden" r:id="rId13"/>
  </sheets>
  <externalReferences>
    <externalReference r:id="rId14"/>
  </externalReferences>
  <definedNames>
    <definedName name="alloc_1" localSheetId="5">CAP!$A$409</definedName>
    <definedName name="alloc_2" localSheetId="5">CAP!$A$656</definedName>
    <definedName name="alloc_3" localSheetId="5">CAP!$A$895</definedName>
    <definedName name="alloc_4" localSheetId="5">CAP!$A$995</definedName>
    <definedName name="exp_1" localSheetId="5">CAP!$A$277</definedName>
    <definedName name="exp_2" localSheetId="5">CAP!$A$473</definedName>
    <definedName name="exp_3" localSheetId="5">CAP!$A$842</definedName>
    <definedName name="exp_4" localSheetId="5">CAP!$A$948</definedName>
    <definedName name="func_1_0" localSheetId="5">CAP!$A$344</definedName>
    <definedName name="func_1_1" localSheetId="5">CAP!$A$373</definedName>
    <definedName name="func_1_2" localSheetId="5">CAP!$A$385</definedName>
    <definedName name="func_1_3" localSheetId="5">CAP!$A$397</definedName>
    <definedName name="func_2_0" localSheetId="5">CAP!$A$508</definedName>
    <definedName name="func_3_0" localSheetId="5">CAP!$A$877</definedName>
    <definedName name="func_4_0" localSheetId="5">CAP!$A$983</definedName>
    <definedName name="inc_1" localSheetId="5">CAP!$A$333</definedName>
    <definedName name="inc_2" localSheetId="5">CAP!$A$497</definedName>
    <definedName name="inc_3" localSheetId="5">CAP!$A$866</definedName>
    <definedName name="inc_4" localSheetId="5">CAP!$A$972</definedName>
    <definedName name="narr_1" localSheetId="5">CAP!$A$236</definedName>
    <definedName name="narr_2" localSheetId="5">CAP!$A$432</definedName>
    <definedName name="narr_3" localSheetId="5">CAP!$A$801</definedName>
    <definedName name="narr_4" localSheetId="5">CAP!$A$907</definedName>
    <definedName name="_xlnm.Print_Area" localSheetId="2">'1. Divider'!$A$1:$M$12</definedName>
    <definedName name="_xlnm.Print_Area" localSheetId="4">'2. Divider'!$A$1:$M$12</definedName>
    <definedName name="_xlnm.Print_Area" localSheetId="6">'3. Divider'!$A$1:$M$12</definedName>
    <definedName name="_xlnm.Print_Area" localSheetId="8">'4. Divider'!$A$1:$M$12</definedName>
    <definedName name="_xlnm.Print_Area" localSheetId="12">'data dump - 21 carry-forward'!$A$4:$J$221</definedName>
    <definedName name="_xlnm.Print_Area" localSheetId="10">End!$A$1:$M$12</definedName>
    <definedName name="_xlnm.Print_Area" localSheetId="7">'Fixed Costs By Account'!$A$4:$J$226</definedName>
    <definedName name="_xlnm.Print_Area" localSheetId="9">'Fixed Costs By Division'!$A$1:$I$328</definedName>
    <definedName name="_xlnm.Print_Area" localSheetId="3">Narrative!$A$1:$M$13</definedName>
    <definedName name="_xlnm.Print_Area" localSheetId="1">TOC!$A$1:$M$19</definedName>
    <definedName name="_xlnm.Print_Titles" localSheetId="12">'data dump - 21 carry-forward'!$4:$9</definedName>
    <definedName name="_xlnm.Print_Titles" localSheetId="7">'Fixed Costs By Account'!$4:$9</definedName>
    <definedName name="_xlnm.Print_Titles" localSheetId="9">'Fixed Costs By Division'!$1:$6</definedName>
    <definedName name="SummarySchedule" localSheetId="5">CAP!$A$38</definedName>
    <definedName name="TOC" localSheetId="5">CAP!$A$4</definedName>
  </definedNames>
  <calcPr calcId="191029"/>
  <pivotCaches>
    <pivotCache cacheId="0" r:id="rId15"/>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25" i="16" l="1"/>
  <c r="G225" i="16"/>
  <c r="F225" i="16"/>
  <c r="E225" i="16"/>
  <c r="D225" i="16"/>
  <c r="I224" i="16"/>
  <c r="G224" i="16"/>
  <c r="F224" i="16"/>
  <c r="E224" i="16"/>
  <c r="D224" i="16"/>
  <c r="H224" i="16" s="1"/>
  <c r="I223" i="16"/>
  <c r="G223" i="16"/>
  <c r="F223" i="16"/>
  <c r="E223" i="16"/>
  <c r="D223" i="16"/>
  <c r="H223" i="16" s="1"/>
  <c r="J223" i="16" s="1"/>
  <c r="I222" i="16"/>
  <c r="G222" i="16"/>
  <c r="F222" i="16"/>
  <c r="E222" i="16"/>
  <c r="D222" i="16"/>
  <c r="I221" i="16"/>
  <c r="G221" i="16"/>
  <c r="F221" i="16"/>
  <c r="E221" i="16"/>
  <c r="D221" i="16"/>
  <c r="I220" i="16"/>
  <c r="G220" i="16"/>
  <c r="F220" i="16"/>
  <c r="E220" i="16"/>
  <c r="D220" i="16"/>
  <c r="H220" i="16" s="1"/>
  <c r="J220" i="16" s="1"/>
  <c r="I219" i="16"/>
  <c r="G219" i="16"/>
  <c r="F219" i="16"/>
  <c r="E219" i="16"/>
  <c r="D219" i="16"/>
  <c r="H219" i="16" s="1"/>
  <c r="J219" i="16" s="1"/>
  <c r="I218" i="16"/>
  <c r="G218" i="16"/>
  <c r="F218" i="16"/>
  <c r="E218" i="16"/>
  <c r="D218" i="16"/>
  <c r="I217" i="16"/>
  <c r="G217" i="16"/>
  <c r="F217" i="16"/>
  <c r="E217" i="16"/>
  <c r="D217" i="16"/>
  <c r="I216" i="16"/>
  <c r="G216" i="16"/>
  <c r="F216" i="16"/>
  <c r="E216" i="16"/>
  <c r="D216" i="16"/>
  <c r="H216" i="16" s="1"/>
  <c r="I215" i="16"/>
  <c r="G215" i="16"/>
  <c r="F215" i="16"/>
  <c r="E215" i="16"/>
  <c r="D215" i="16"/>
  <c r="H215" i="16" s="1"/>
  <c r="J215" i="16" s="1"/>
  <c r="I214" i="16"/>
  <c r="G214" i="16"/>
  <c r="F214" i="16"/>
  <c r="E214" i="16"/>
  <c r="D214" i="16"/>
  <c r="I213" i="16"/>
  <c r="G213" i="16"/>
  <c r="F213" i="16"/>
  <c r="E213" i="16"/>
  <c r="D213" i="16"/>
  <c r="I212" i="16"/>
  <c r="G212" i="16"/>
  <c r="F212" i="16"/>
  <c r="E212" i="16"/>
  <c r="D212" i="16"/>
  <c r="H212" i="16" s="1"/>
  <c r="J212" i="16" s="1"/>
  <c r="I211" i="16"/>
  <c r="G211" i="16"/>
  <c r="F211" i="16"/>
  <c r="E211" i="16"/>
  <c r="D211" i="16"/>
  <c r="H211" i="16" s="1"/>
  <c r="J211" i="16" s="1"/>
  <c r="I210" i="16"/>
  <c r="G210" i="16"/>
  <c r="F210" i="16"/>
  <c r="E210" i="16"/>
  <c r="D210" i="16"/>
  <c r="I209" i="16"/>
  <c r="G209" i="16"/>
  <c r="F209" i="16"/>
  <c r="E209" i="16"/>
  <c r="D209" i="16"/>
  <c r="I208" i="16"/>
  <c r="G208" i="16"/>
  <c r="F208" i="16"/>
  <c r="E208" i="16"/>
  <c r="D208" i="16"/>
  <c r="H208" i="16" s="1"/>
  <c r="J208" i="16" s="1"/>
  <c r="I207" i="16"/>
  <c r="G207" i="16"/>
  <c r="F207" i="16"/>
  <c r="E207" i="16"/>
  <c r="D207" i="16"/>
  <c r="H207" i="16" s="1"/>
  <c r="J207" i="16" s="1"/>
  <c r="I206" i="16"/>
  <c r="G206" i="16"/>
  <c r="F206" i="16"/>
  <c r="E206" i="16"/>
  <c r="D206" i="16"/>
  <c r="I205" i="16"/>
  <c r="G205" i="16"/>
  <c r="F205" i="16"/>
  <c r="E205" i="16"/>
  <c r="D205" i="16"/>
  <c r="I204" i="16"/>
  <c r="G204" i="16"/>
  <c r="F204" i="16"/>
  <c r="E204" i="16"/>
  <c r="D204" i="16"/>
  <c r="H204" i="16" s="1"/>
  <c r="J204" i="16" s="1"/>
  <c r="I203" i="16"/>
  <c r="G203" i="16"/>
  <c r="F203" i="16"/>
  <c r="E203" i="16"/>
  <c r="D203" i="16"/>
  <c r="H203" i="16" s="1"/>
  <c r="J203" i="16" s="1"/>
  <c r="I202" i="16"/>
  <c r="G202" i="16"/>
  <c r="F202" i="16"/>
  <c r="E202" i="16"/>
  <c r="D202" i="16"/>
  <c r="I201" i="16"/>
  <c r="G201" i="16"/>
  <c r="F201" i="16"/>
  <c r="E201" i="16"/>
  <c r="D201" i="16"/>
  <c r="I200" i="16"/>
  <c r="G200" i="16"/>
  <c r="F200" i="16"/>
  <c r="E200" i="16"/>
  <c r="D200" i="16"/>
  <c r="H200" i="16" s="1"/>
  <c r="J200" i="16" s="1"/>
  <c r="I199" i="16"/>
  <c r="G199" i="16"/>
  <c r="F199" i="16"/>
  <c r="E199" i="16"/>
  <c r="D199" i="16"/>
  <c r="H199" i="16" s="1"/>
  <c r="J199" i="16" s="1"/>
  <c r="I198" i="16"/>
  <c r="G198" i="16"/>
  <c r="F198" i="16"/>
  <c r="E198" i="16"/>
  <c r="D198" i="16"/>
  <c r="I197" i="16"/>
  <c r="G197" i="16"/>
  <c r="F197" i="16"/>
  <c r="E197" i="16"/>
  <c r="D197" i="16"/>
  <c r="I196" i="16"/>
  <c r="G196" i="16"/>
  <c r="F196" i="16"/>
  <c r="E196" i="16"/>
  <c r="D196" i="16"/>
  <c r="H196" i="16" s="1"/>
  <c r="J196" i="16" s="1"/>
  <c r="I195" i="16"/>
  <c r="G195" i="16"/>
  <c r="F195" i="16"/>
  <c r="E195" i="16"/>
  <c r="D195" i="16"/>
  <c r="H195" i="16" s="1"/>
  <c r="J195" i="16" s="1"/>
  <c r="I194" i="16"/>
  <c r="G194" i="16"/>
  <c r="F194" i="16"/>
  <c r="E194" i="16"/>
  <c r="D194" i="16"/>
  <c r="I193" i="16"/>
  <c r="G193" i="16"/>
  <c r="F193" i="16"/>
  <c r="E193" i="16"/>
  <c r="D193" i="16"/>
  <c r="I192" i="16"/>
  <c r="G192" i="16"/>
  <c r="F192" i="16"/>
  <c r="E192" i="16"/>
  <c r="D192" i="16"/>
  <c r="H192" i="16" s="1"/>
  <c r="J192" i="16" s="1"/>
  <c r="I191" i="16"/>
  <c r="G191" i="16"/>
  <c r="F191" i="16"/>
  <c r="E191" i="16"/>
  <c r="D191" i="16"/>
  <c r="I190" i="16"/>
  <c r="G190" i="16"/>
  <c r="F190" i="16"/>
  <c r="E190" i="16"/>
  <c r="D190" i="16"/>
  <c r="I189" i="16"/>
  <c r="G189" i="16"/>
  <c r="F189" i="16"/>
  <c r="E189" i="16"/>
  <c r="D189" i="16"/>
  <c r="H189" i="16" s="1"/>
  <c r="I188" i="16"/>
  <c r="G188" i="16"/>
  <c r="F188" i="16"/>
  <c r="E188" i="16"/>
  <c r="D188" i="16"/>
  <c r="H188" i="16" s="1"/>
  <c r="J188" i="16" s="1"/>
  <c r="I187" i="16"/>
  <c r="G187" i="16"/>
  <c r="F187" i="16"/>
  <c r="E187" i="16"/>
  <c r="D187" i="16"/>
  <c r="I186" i="16"/>
  <c r="G186" i="16"/>
  <c r="F186" i="16"/>
  <c r="E186" i="16"/>
  <c r="D186" i="16"/>
  <c r="I185" i="16"/>
  <c r="G185" i="16"/>
  <c r="F185" i="16"/>
  <c r="E185" i="16"/>
  <c r="D185" i="16"/>
  <c r="H185" i="16" s="1"/>
  <c r="J185" i="16" s="1"/>
  <c r="I184" i="16"/>
  <c r="G184" i="16"/>
  <c r="F184" i="16"/>
  <c r="E184" i="16"/>
  <c r="D184" i="16"/>
  <c r="H184" i="16" s="1"/>
  <c r="J184" i="16" s="1"/>
  <c r="I183" i="16"/>
  <c r="G183" i="16"/>
  <c r="F183" i="16"/>
  <c r="E183" i="16"/>
  <c r="D183" i="16"/>
  <c r="I182" i="16"/>
  <c r="G182" i="16"/>
  <c r="F182" i="16"/>
  <c r="E182" i="16"/>
  <c r="D182" i="16"/>
  <c r="I181" i="16"/>
  <c r="G181" i="16"/>
  <c r="F181" i="16"/>
  <c r="E181" i="16"/>
  <c r="D181" i="16"/>
  <c r="H181" i="16" s="1"/>
  <c r="J181" i="16" s="1"/>
  <c r="I180" i="16"/>
  <c r="G180" i="16"/>
  <c r="F180" i="16"/>
  <c r="E180" i="16"/>
  <c r="D180" i="16"/>
  <c r="H180" i="16" s="1"/>
  <c r="J180" i="16" s="1"/>
  <c r="I179" i="16"/>
  <c r="G179" i="16"/>
  <c r="F179" i="16"/>
  <c r="E179" i="16"/>
  <c r="D179" i="16"/>
  <c r="I178" i="16"/>
  <c r="G178" i="16"/>
  <c r="F178" i="16"/>
  <c r="E178" i="16"/>
  <c r="D178" i="16"/>
  <c r="I177" i="16"/>
  <c r="G177" i="16"/>
  <c r="F177" i="16"/>
  <c r="E177" i="16"/>
  <c r="D177" i="16"/>
  <c r="H177" i="16" s="1"/>
  <c r="J177" i="16" s="1"/>
  <c r="I176" i="16"/>
  <c r="G176" i="16"/>
  <c r="F176" i="16"/>
  <c r="E176" i="16"/>
  <c r="D176" i="16"/>
  <c r="H176" i="16" s="1"/>
  <c r="J176" i="16" s="1"/>
  <c r="I175" i="16"/>
  <c r="G175" i="16"/>
  <c r="F175" i="16"/>
  <c r="E175" i="16"/>
  <c r="D175" i="16"/>
  <c r="I174" i="16"/>
  <c r="G174" i="16"/>
  <c r="F174" i="16"/>
  <c r="E174" i="16"/>
  <c r="D174" i="16"/>
  <c r="I173" i="16"/>
  <c r="G173" i="16"/>
  <c r="F173" i="16"/>
  <c r="E173" i="16"/>
  <c r="D173" i="16"/>
  <c r="H173" i="16" s="1"/>
  <c r="J173" i="16" s="1"/>
  <c r="I172" i="16"/>
  <c r="G172" i="16"/>
  <c r="F172" i="16"/>
  <c r="E172" i="16"/>
  <c r="D172" i="16"/>
  <c r="H172" i="16" s="1"/>
  <c r="J172" i="16" s="1"/>
  <c r="I171" i="16"/>
  <c r="G171" i="16"/>
  <c r="F171" i="16"/>
  <c r="E171" i="16"/>
  <c r="D171" i="16"/>
  <c r="I170" i="16"/>
  <c r="G170" i="16"/>
  <c r="F170" i="16"/>
  <c r="E170" i="16"/>
  <c r="D170" i="16"/>
  <c r="I169" i="16"/>
  <c r="G169" i="16"/>
  <c r="F169" i="16"/>
  <c r="E169" i="16"/>
  <c r="D169" i="16"/>
  <c r="H169" i="16" s="1"/>
  <c r="J169" i="16" s="1"/>
  <c r="I168" i="16"/>
  <c r="G168" i="16"/>
  <c r="F168" i="16"/>
  <c r="E168" i="16"/>
  <c r="D168" i="16"/>
  <c r="H168" i="16" s="1"/>
  <c r="J168" i="16" s="1"/>
  <c r="I167" i="16"/>
  <c r="G167" i="16"/>
  <c r="F167" i="16"/>
  <c r="E167" i="16"/>
  <c r="D167" i="16"/>
  <c r="I166" i="16"/>
  <c r="G166" i="16"/>
  <c r="F166" i="16"/>
  <c r="E166" i="16"/>
  <c r="D166" i="16"/>
  <c r="I165" i="16"/>
  <c r="G165" i="16"/>
  <c r="F165" i="16"/>
  <c r="E165" i="16"/>
  <c r="D165" i="16"/>
  <c r="H165" i="16" s="1"/>
  <c r="J165" i="16" s="1"/>
  <c r="I164" i="16"/>
  <c r="G164" i="16"/>
  <c r="F164" i="16"/>
  <c r="E164" i="16"/>
  <c r="D164" i="16"/>
  <c r="H164" i="16" s="1"/>
  <c r="J164" i="16" s="1"/>
  <c r="I163" i="16"/>
  <c r="G163" i="16"/>
  <c r="F163" i="16"/>
  <c r="E163" i="16"/>
  <c r="D163" i="16"/>
  <c r="I162" i="16"/>
  <c r="G162" i="16"/>
  <c r="F162" i="16"/>
  <c r="E162" i="16"/>
  <c r="D162" i="16"/>
  <c r="I161" i="16"/>
  <c r="G161" i="16"/>
  <c r="F161" i="16"/>
  <c r="E161" i="16"/>
  <c r="D161" i="16"/>
  <c r="H161" i="16" s="1"/>
  <c r="J161" i="16" s="1"/>
  <c r="I160" i="16"/>
  <c r="G160" i="16"/>
  <c r="F160" i="16"/>
  <c r="E160" i="16"/>
  <c r="D160" i="16"/>
  <c r="H160" i="16" s="1"/>
  <c r="J160" i="16" s="1"/>
  <c r="I159" i="16"/>
  <c r="G159" i="16"/>
  <c r="F159" i="16"/>
  <c r="E159" i="16"/>
  <c r="D159" i="16"/>
  <c r="I158" i="16"/>
  <c r="G158" i="16"/>
  <c r="F158" i="16"/>
  <c r="E158" i="16"/>
  <c r="D158" i="16"/>
  <c r="I157" i="16"/>
  <c r="G157" i="16"/>
  <c r="F157" i="16"/>
  <c r="E157" i="16"/>
  <c r="D157" i="16"/>
  <c r="H157" i="16" s="1"/>
  <c r="J157" i="16" s="1"/>
  <c r="I156" i="16"/>
  <c r="G156" i="16"/>
  <c r="F156" i="16"/>
  <c r="E156" i="16"/>
  <c r="D156" i="16"/>
  <c r="H156" i="16" s="1"/>
  <c r="J156" i="16" s="1"/>
  <c r="I155" i="16"/>
  <c r="G155" i="16"/>
  <c r="F155" i="16"/>
  <c r="E155" i="16"/>
  <c r="D155" i="16"/>
  <c r="I154" i="16"/>
  <c r="G154" i="16"/>
  <c r="F154" i="16"/>
  <c r="E154" i="16"/>
  <c r="D154" i="16"/>
  <c r="I153" i="16"/>
  <c r="G153" i="16"/>
  <c r="F153" i="16"/>
  <c r="E153" i="16"/>
  <c r="D153" i="16"/>
  <c r="H153" i="16" s="1"/>
  <c r="J153" i="16" s="1"/>
  <c r="I152" i="16"/>
  <c r="G152" i="16"/>
  <c r="F152" i="16"/>
  <c r="E152" i="16"/>
  <c r="D152" i="16"/>
  <c r="H152" i="16" s="1"/>
  <c r="J152" i="16" s="1"/>
  <c r="I151" i="16"/>
  <c r="G151" i="16"/>
  <c r="F151" i="16"/>
  <c r="E151" i="16"/>
  <c r="D151" i="16"/>
  <c r="I150" i="16"/>
  <c r="G150" i="16"/>
  <c r="F150" i="16"/>
  <c r="E150" i="16"/>
  <c r="D150" i="16"/>
  <c r="I149" i="16"/>
  <c r="G149" i="16"/>
  <c r="F149" i="16"/>
  <c r="E149" i="16"/>
  <c r="D149" i="16"/>
  <c r="H149" i="16" s="1"/>
  <c r="J149" i="16" s="1"/>
  <c r="I148" i="16"/>
  <c r="G148" i="16"/>
  <c r="F148" i="16"/>
  <c r="E148" i="16"/>
  <c r="D148" i="16"/>
  <c r="H148" i="16" s="1"/>
  <c r="J148" i="16" s="1"/>
  <c r="I147" i="16"/>
  <c r="G147" i="16"/>
  <c r="F147" i="16"/>
  <c r="E147" i="16"/>
  <c r="D147" i="16"/>
  <c r="I146" i="16"/>
  <c r="G146" i="16"/>
  <c r="F146" i="16"/>
  <c r="E146" i="16"/>
  <c r="D146" i="16"/>
  <c r="I145" i="16"/>
  <c r="G145" i="16"/>
  <c r="F145" i="16"/>
  <c r="E145" i="16"/>
  <c r="D145" i="16"/>
  <c r="H145" i="16" s="1"/>
  <c r="J145" i="16" s="1"/>
  <c r="I144" i="16"/>
  <c r="G144" i="16"/>
  <c r="F144" i="16"/>
  <c r="E144" i="16"/>
  <c r="D144" i="16"/>
  <c r="H144" i="16" s="1"/>
  <c r="J144" i="16" s="1"/>
  <c r="I143" i="16"/>
  <c r="G143" i="16"/>
  <c r="F143" i="16"/>
  <c r="E143" i="16"/>
  <c r="D143" i="16"/>
  <c r="I142" i="16"/>
  <c r="G142" i="16"/>
  <c r="F142" i="16"/>
  <c r="E142" i="16"/>
  <c r="D142" i="16"/>
  <c r="I141" i="16"/>
  <c r="G141" i="16"/>
  <c r="F141" i="16"/>
  <c r="E141" i="16"/>
  <c r="D141" i="16"/>
  <c r="H141" i="16" s="1"/>
  <c r="I140" i="16"/>
  <c r="G140" i="16"/>
  <c r="F140" i="16"/>
  <c r="E140" i="16"/>
  <c r="D140" i="16"/>
  <c r="H140" i="16" s="1"/>
  <c r="J140" i="16" s="1"/>
  <c r="I139" i="16"/>
  <c r="G139" i="16"/>
  <c r="F139" i="16"/>
  <c r="E139" i="16"/>
  <c r="D139" i="16"/>
  <c r="I138" i="16"/>
  <c r="G138" i="16"/>
  <c r="F138" i="16"/>
  <c r="E138" i="16"/>
  <c r="D138" i="16"/>
  <c r="I137" i="16"/>
  <c r="G137" i="16"/>
  <c r="F137" i="16"/>
  <c r="E137" i="16"/>
  <c r="D137" i="16"/>
  <c r="H137" i="16" s="1"/>
  <c r="J137" i="16" s="1"/>
  <c r="I136" i="16"/>
  <c r="G136" i="16"/>
  <c r="F136" i="16"/>
  <c r="E136" i="16"/>
  <c r="D136" i="16"/>
  <c r="H136" i="16" s="1"/>
  <c r="J136" i="16" s="1"/>
  <c r="I135" i="16"/>
  <c r="G135" i="16"/>
  <c r="F135" i="16"/>
  <c r="E135" i="16"/>
  <c r="D135" i="16"/>
  <c r="I134" i="16"/>
  <c r="G134" i="16"/>
  <c r="F134" i="16"/>
  <c r="E134" i="16"/>
  <c r="D134" i="16"/>
  <c r="I133" i="16"/>
  <c r="G133" i="16"/>
  <c r="F133" i="16"/>
  <c r="E133" i="16"/>
  <c r="D133" i="16"/>
  <c r="H133" i="16" s="1"/>
  <c r="I132" i="16"/>
  <c r="G132" i="16"/>
  <c r="F132" i="16"/>
  <c r="E132" i="16"/>
  <c r="D132" i="16"/>
  <c r="H132" i="16" s="1"/>
  <c r="J132" i="16" s="1"/>
  <c r="I131" i="16"/>
  <c r="G131" i="16"/>
  <c r="F131" i="16"/>
  <c r="E131" i="16"/>
  <c r="D131" i="16"/>
  <c r="I130" i="16"/>
  <c r="G130" i="16"/>
  <c r="F130" i="16"/>
  <c r="E130" i="16"/>
  <c r="D130" i="16"/>
  <c r="I129" i="16"/>
  <c r="G129" i="16"/>
  <c r="F129" i="16"/>
  <c r="E129" i="16"/>
  <c r="D129" i="16"/>
  <c r="H129" i="16" s="1"/>
  <c r="J129" i="16" s="1"/>
  <c r="I128" i="16"/>
  <c r="G128" i="16"/>
  <c r="F128" i="16"/>
  <c r="E128" i="16"/>
  <c r="D128" i="16"/>
  <c r="H128" i="16" s="1"/>
  <c r="J128" i="16" s="1"/>
  <c r="I127" i="16"/>
  <c r="G127" i="16"/>
  <c r="F127" i="16"/>
  <c r="E127" i="16"/>
  <c r="D127" i="16"/>
  <c r="I126" i="16"/>
  <c r="G126" i="16"/>
  <c r="F126" i="16"/>
  <c r="E126" i="16"/>
  <c r="D126" i="16"/>
  <c r="I125" i="16"/>
  <c r="G125" i="16"/>
  <c r="F125" i="16"/>
  <c r="E125" i="16"/>
  <c r="D125" i="16"/>
  <c r="H125" i="16" s="1"/>
  <c r="J125" i="16" s="1"/>
  <c r="I124" i="16"/>
  <c r="G124" i="16"/>
  <c r="F124" i="16"/>
  <c r="E124" i="16"/>
  <c r="D124" i="16"/>
  <c r="H124" i="16" s="1"/>
  <c r="J124" i="16" s="1"/>
  <c r="I123" i="16"/>
  <c r="G123" i="16"/>
  <c r="F123" i="16"/>
  <c r="E123" i="16"/>
  <c r="D123" i="16"/>
  <c r="I122" i="16"/>
  <c r="G122" i="16"/>
  <c r="F122" i="16"/>
  <c r="E122" i="16"/>
  <c r="D122" i="16"/>
  <c r="I121" i="16"/>
  <c r="G121" i="16"/>
  <c r="F121" i="16"/>
  <c r="E121" i="16"/>
  <c r="D121" i="16"/>
  <c r="H121" i="16" s="1"/>
  <c r="J121" i="16" s="1"/>
  <c r="I120" i="16"/>
  <c r="G120" i="16"/>
  <c r="F120" i="16"/>
  <c r="E120" i="16"/>
  <c r="D120" i="16"/>
  <c r="H120" i="16" s="1"/>
  <c r="J120" i="16" s="1"/>
  <c r="I119" i="16"/>
  <c r="G119" i="16"/>
  <c r="F119" i="16"/>
  <c r="E119" i="16"/>
  <c r="D119" i="16"/>
  <c r="I118" i="16"/>
  <c r="G118" i="16"/>
  <c r="F118" i="16"/>
  <c r="E118" i="16"/>
  <c r="D118" i="16"/>
  <c r="I117" i="16"/>
  <c r="G117" i="16"/>
  <c r="F117" i="16"/>
  <c r="E117" i="16"/>
  <c r="D117" i="16"/>
  <c r="H117" i="16" s="1"/>
  <c r="J117" i="16" s="1"/>
  <c r="I116" i="16"/>
  <c r="G116" i="16"/>
  <c r="F116" i="16"/>
  <c r="E116" i="16"/>
  <c r="D116" i="16"/>
  <c r="H116" i="16" s="1"/>
  <c r="J116" i="16" s="1"/>
  <c r="I115" i="16"/>
  <c r="G115" i="16"/>
  <c r="F115" i="16"/>
  <c r="E115" i="16"/>
  <c r="D115" i="16"/>
  <c r="I114" i="16"/>
  <c r="G114" i="16"/>
  <c r="F114" i="16"/>
  <c r="E114" i="16"/>
  <c r="D114" i="16"/>
  <c r="I113" i="16"/>
  <c r="G113" i="16"/>
  <c r="F113" i="16"/>
  <c r="E113" i="16"/>
  <c r="D113" i="16"/>
  <c r="H113" i="16" s="1"/>
  <c r="J113" i="16" s="1"/>
  <c r="I112" i="16"/>
  <c r="G112" i="16"/>
  <c r="F112" i="16"/>
  <c r="E112" i="16"/>
  <c r="D112" i="16"/>
  <c r="H112" i="16" s="1"/>
  <c r="J112" i="16" s="1"/>
  <c r="I111" i="16"/>
  <c r="G111" i="16"/>
  <c r="F111" i="16"/>
  <c r="E111" i="16"/>
  <c r="D111" i="16"/>
  <c r="I110" i="16"/>
  <c r="G110" i="16"/>
  <c r="F110" i="16"/>
  <c r="E110" i="16"/>
  <c r="D110" i="16"/>
  <c r="I109" i="16"/>
  <c r="G109" i="16"/>
  <c r="F109" i="16"/>
  <c r="E109" i="16"/>
  <c r="D109" i="16"/>
  <c r="H109" i="16" s="1"/>
  <c r="J109" i="16" s="1"/>
  <c r="I108" i="16"/>
  <c r="G108" i="16"/>
  <c r="F108" i="16"/>
  <c r="E108" i="16"/>
  <c r="D108" i="16"/>
  <c r="H108" i="16" s="1"/>
  <c r="J108" i="16" s="1"/>
  <c r="I107" i="16"/>
  <c r="G107" i="16"/>
  <c r="F107" i="16"/>
  <c r="E107" i="16"/>
  <c r="D107" i="16"/>
  <c r="I106" i="16"/>
  <c r="G106" i="16"/>
  <c r="F106" i="16"/>
  <c r="E106" i="16"/>
  <c r="D106" i="16"/>
  <c r="I105" i="16"/>
  <c r="G105" i="16"/>
  <c r="F105" i="16"/>
  <c r="E105" i="16"/>
  <c r="D105" i="16"/>
  <c r="H105" i="16" s="1"/>
  <c r="J105" i="16" s="1"/>
  <c r="I104" i="16"/>
  <c r="G104" i="16"/>
  <c r="F104" i="16"/>
  <c r="E104" i="16"/>
  <c r="D104" i="16"/>
  <c r="H104" i="16" s="1"/>
  <c r="J104" i="16" s="1"/>
  <c r="I103" i="16"/>
  <c r="G103" i="16"/>
  <c r="F103" i="16"/>
  <c r="E103" i="16"/>
  <c r="D103" i="16"/>
  <c r="I102" i="16"/>
  <c r="G102" i="16"/>
  <c r="F102" i="16"/>
  <c r="E102" i="16"/>
  <c r="D102" i="16"/>
  <c r="I101" i="16"/>
  <c r="G101" i="16"/>
  <c r="F101" i="16"/>
  <c r="E101" i="16"/>
  <c r="D101" i="16"/>
  <c r="H101" i="16" s="1"/>
  <c r="I100" i="16"/>
  <c r="G100" i="16"/>
  <c r="F100" i="16"/>
  <c r="E100" i="16"/>
  <c r="D100" i="16"/>
  <c r="H100" i="16" s="1"/>
  <c r="J100" i="16" s="1"/>
  <c r="I99" i="16"/>
  <c r="G99" i="16"/>
  <c r="F99" i="16"/>
  <c r="E99" i="16"/>
  <c r="D99" i="16"/>
  <c r="G98" i="16"/>
  <c r="F98" i="16"/>
  <c r="E98" i="16"/>
  <c r="D98" i="16"/>
  <c r="H98" i="16" s="1"/>
  <c r="J98" i="16" s="1"/>
  <c r="I97" i="16"/>
  <c r="G97" i="16"/>
  <c r="F97" i="16"/>
  <c r="E97" i="16"/>
  <c r="D97" i="16"/>
  <c r="H97" i="16" s="1"/>
  <c r="J97" i="16" s="1"/>
  <c r="I96" i="16"/>
  <c r="G96" i="16"/>
  <c r="F96" i="16"/>
  <c r="E96" i="16"/>
  <c r="D96" i="16"/>
  <c r="H96" i="16" s="1"/>
  <c r="I95" i="16"/>
  <c r="G95" i="16"/>
  <c r="F95" i="16"/>
  <c r="E95" i="16"/>
  <c r="D95" i="16"/>
  <c r="H95" i="16" s="1"/>
  <c r="J95" i="16" s="1"/>
  <c r="I94" i="16"/>
  <c r="G94" i="16"/>
  <c r="F94" i="16"/>
  <c r="E94" i="16"/>
  <c r="D94" i="16"/>
  <c r="H94" i="16" s="1"/>
  <c r="I93" i="16"/>
  <c r="G93" i="16"/>
  <c r="F93" i="16"/>
  <c r="E93" i="16"/>
  <c r="D93" i="16"/>
  <c r="H93" i="16" s="1"/>
  <c r="J93" i="16" s="1"/>
  <c r="I92" i="16"/>
  <c r="G92" i="16"/>
  <c r="F92" i="16"/>
  <c r="E92" i="16"/>
  <c r="D92" i="16"/>
  <c r="H92" i="16" s="1"/>
  <c r="I91" i="16"/>
  <c r="G91" i="16"/>
  <c r="F91" i="16"/>
  <c r="E91" i="16"/>
  <c r="D91" i="16"/>
  <c r="H91" i="16" s="1"/>
  <c r="J91" i="16" s="1"/>
  <c r="I90" i="16"/>
  <c r="G90" i="16"/>
  <c r="F90" i="16"/>
  <c r="E90" i="16"/>
  <c r="D90" i="16"/>
  <c r="H90" i="16" s="1"/>
  <c r="J90" i="16" s="1"/>
  <c r="I89" i="16"/>
  <c r="G89" i="16"/>
  <c r="F89" i="16"/>
  <c r="E89" i="16"/>
  <c r="D89" i="16"/>
  <c r="H89" i="16" s="1"/>
  <c r="J89" i="16" s="1"/>
  <c r="I88" i="16"/>
  <c r="G88" i="16"/>
  <c r="F88" i="16"/>
  <c r="E88" i="16"/>
  <c r="D88" i="16"/>
  <c r="H88" i="16" s="1"/>
  <c r="J88" i="16" s="1"/>
  <c r="I87" i="16"/>
  <c r="G87" i="16"/>
  <c r="F87" i="16"/>
  <c r="E87" i="16"/>
  <c r="D87" i="16"/>
  <c r="H87" i="16" s="1"/>
  <c r="J87" i="16" s="1"/>
  <c r="I86" i="16"/>
  <c r="G86" i="16"/>
  <c r="F86" i="16"/>
  <c r="E86" i="16"/>
  <c r="D86" i="16"/>
  <c r="H86" i="16" s="1"/>
  <c r="J86" i="16" s="1"/>
  <c r="I85" i="16"/>
  <c r="G85" i="16"/>
  <c r="F85" i="16"/>
  <c r="E85" i="16"/>
  <c r="D85" i="16"/>
  <c r="H85" i="16" s="1"/>
  <c r="J85" i="16" s="1"/>
  <c r="I84" i="16"/>
  <c r="G84" i="16"/>
  <c r="F84" i="16"/>
  <c r="E84" i="16"/>
  <c r="D84" i="16"/>
  <c r="H84" i="16" s="1"/>
  <c r="J84" i="16" s="1"/>
  <c r="I83" i="16"/>
  <c r="G83" i="16"/>
  <c r="F83" i="16"/>
  <c r="E83" i="16"/>
  <c r="D83" i="16"/>
  <c r="H83" i="16" s="1"/>
  <c r="J83" i="16" s="1"/>
  <c r="I82" i="16"/>
  <c r="G82" i="16"/>
  <c r="F82" i="16"/>
  <c r="E82" i="16"/>
  <c r="D82" i="16"/>
  <c r="H82" i="16" s="1"/>
  <c r="J82" i="16" s="1"/>
  <c r="I81" i="16"/>
  <c r="G81" i="16"/>
  <c r="F81" i="16"/>
  <c r="E81" i="16"/>
  <c r="D81" i="16"/>
  <c r="H81" i="16" s="1"/>
  <c r="J81" i="16" s="1"/>
  <c r="I80" i="16"/>
  <c r="G80" i="16"/>
  <c r="F80" i="16"/>
  <c r="E80" i="16"/>
  <c r="D80" i="16"/>
  <c r="H80" i="16" s="1"/>
  <c r="J80" i="16" s="1"/>
  <c r="I79" i="16"/>
  <c r="G79" i="16"/>
  <c r="F79" i="16"/>
  <c r="E79" i="16"/>
  <c r="D79" i="16"/>
  <c r="H79" i="16" s="1"/>
  <c r="J79" i="16" s="1"/>
  <c r="I78" i="16"/>
  <c r="G78" i="16"/>
  <c r="F78" i="16"/>
  <c r="E78" i="16"/>
  <c r="D78" i="16"/>
  <c r="H78" i="16" s="1"/>
  <c r="J78" i="16" s="1"/>
  <c r="I77" i="16"/>
  <c r="G77" i="16"/>
  <c r="F77" i="16"/>
  <c r="E77" i="16"/>
  <c r="D77" i="16"/>
  <c r="H77" i="16" s="1"/>
  <c r="J77" i="16" s="1"/>
  <c r="I76" i="16"/>
  <c r="G76" i="16"/>
  <c r="F76" i="16"/>
  <c r="E76" i="16"/>
  <c r="D76" i="16"/>
  <c r="H76" i="16" s="1"/>
  <c r="J76" i="16" s="1"/>
  <c r="I75" i="16"/>
  <c r="G75" i="16"/>
  <c r="F75" i="16"/>
  <c r="E75" i="16"/>
  <c r="D75" i="16"/>
  <c r="H75" i="16" s="1"/>
  <c r="J75" i="16" s="1"/>
  <c r="I74" i="16"/>
  <c r="G74" i="16"/>
  <c r="F74" i="16"/>
  <c r="E74" i="16"/>
  <c r="D74" i="16"/>
  <c r="H74" i="16" s="1"/>
  <c r="J74" i="16" s="1"/>
  <c r="I73" i="16"/>
  <c r="G73" i="16"/>
  <c r="F73" i="16"/>
  <c r="E73" i="16"/>
  <c r="D73" i="16"/>
  <c r="H73" i="16" s="1"/>
  <c r="J73" i="16" s="1"/>
  <c r="I72" i="16"/>
  <c r="G72" i="16"/>
  <c r="F72" i="16"/>
  <c r="E72" i="16"/>
  <c r="D72" i="16"/>
  <c r="H72" i="16" s="1"/>
  <c r="J72" i="16" s="1"/>
  <c r="I71" i="16"/>
  <c r="G71" i="16"/>
  <c r="F71" i="16"/>
  <c r="E71" i="16"/>
  <c r="D71" i="16"/>
  <c r="H71" i="16" s="1"/>
  <c r="J71" i="16" s="1"/>
  <c r="I70" i="16"/>
  <c r="G70" i="16"/>
  <c r="F70" i="16"/>
  <c r="E70" i="16"/>
  <c r="D70" i="16"/>
  <c r="H70" i="16" s="1"/>
  <c r="J70" i="16" s="1"/>
  <c r="I69" i="16"/>
  <c r="G69" i="16"/>
  <c r="F69" i="16"/>
  <c r="E69" i="16"/>
  <c r="D69" i="16"/>
  <c r="H69" i="16" s="1"/>
  <c r="J69" i="16" s="1"/>
  <c r="I68" i="16"/>
  <c r="G68" i="16"/>
  <c r="F68" i="16"/>
  <c r="E68" i="16"/>
  <c r="D68" i="16"/>
  <c r="H68" i="16" s="1"/>
  <c r="J68" i="16" s="1"/>
  <c r="I67" i="16"/>
  <c r="G67" i="16"/>
  <c r="F67" i="16"/>
  <c r="E67" i="16"/>
  <c r="D67" i="16"/>
  <c r="H67" i="16" s="1"/>
  <c r="J67" i="16" s="1"/>
  <c r="I66" i="16"/>
  <c r="G66" i="16"/>
  <c r="F66" i="16"/>
  <c r="E66" i="16"/>
  <c r="D66" i="16"/>
  <c r="H66" i="16" s="1"/>
  <c r="J66" i="16" s="1"/>
  <c r="I65" i="16"/>
  <c r="G65" i="16"/>
  <c r="F65" i="16"/>
  <c r="E65" i="16"/>
  <c r="D65" i="16"/>
  <c r="H65" i="16" s="1"/>
  <c r="J65" i="16" s="1"/>
  <c r="I64" i="16"/>
  <c r="G64" i="16"/>
  <c r="F64" i="16"/>
  <c r="E64" i="16"/>
  <c r="D64" i="16"/>
  <c r="H64" i="16" s="1"/>
  <c r="J64" i="16" s="1"/>
  <c r="I63" i="16"/>
  <c r="G63" i="16"/>
  <c r="F63" i="16"/>
  <c r="E63" i="16"/>
  <c r="D63" i="16"/>
  <c r="H63" i="16" s="1"/>
  <c r="J63" i="16" s="1"/>
  <c r="I62" i="16"/>
  <c r="G62" i="16"/>
  <c r="F62" i="16"/>
  <c r="E62" i="16"/>
  <c r="D62" i="16"/>
  <c r="H62" i="16" s="1"/>
  <c r="J62" i="16" s="1"/>
  <c r="I61" i="16"/>
  <c r="G61" i="16"/>
  <c r="F61" i="16"/>
  <c r="E61" i="16"/>
  <c r="D61" i="16"/>
  <c r="H61" i="16" s="1"/>
  <c r="J61" i="16" s="1"/>
  <c r="I60" i="16"/>
  <c r="G60" i="16"/>
  <c r="F60" i="16"/>
  <c r="E60" i="16"/>
  <c r="D60" i="16"/>
  <c r="I59" i="16"/>
  <c r="G59" i="16"/>
  <c r="F59" i="16"/>
  <c r="E59" i="16"/>
  <c r="D59" i="16"/>
  <c r="H59" i="16" s="1"/>
  <c r="J59" i="16" s="1"/>
  <c r="I58" i="16"/>
  <c r="G58" i="16"/>
  <c r="F58" i="16"/>
  <c r="E58" i="16"/>
  <c r="D58" i="16"/>
  <c r="H58" i="16" s="1"/>
  <c r="J58" i="16" s="1"/>
  <c r="I57" i="16"/>
  <c r="G57" i="16"/>
  <c r="F57" i="16"/>
  <c r="E57" i="16"/>
  <c r="D57" i="16"/>
  <c r="I56" i="16"/>
  <c r="G56" i="16"/>
  <c r="F56" i="16"/>
  <c r="E56" i="16"/>
  <c r="D56" i="16"/>
  <c r="I55" i="16"/>
  <c r="G55" i="16"/>
  <c r="F55" i="16"/>
  <c r="E55" i="16"/>
  <c r="D55" i="16"/>
  <c r="H55" i="16" s="1"/>
  <c r="J55" i="16" s="1"/>
  <c r="I54" i="16"/>
  <c r="G54" i="16"/>
  <c r="F54" i="16"/>
  <c r="E54" i="16"/>
  <c r="D54" i="16"/>
  <c r="H54" i="16" s="1"/>
  <c r="J54" i="16" s="1"/>
  <c r="I53" i="16"/>
  <c r="G53" i="16"/>
  <c r="F53" i="16"/>
  <c r="E53" i="16"/>
  <c r="D53" i="16"/>
  <c r="H53" i="16" s="1"/>
  <c r="J53" i="16" s="1"/>
  <c r="I52" i="16"/>
  <c r="G52" i="16"/>
  <c r="F52" i="16"/>
  <c r="E52" i="16"/>
  <c r="D52" i="16"/>
  <c r="I51" i="16"/>
  <c r="G51" i="16"/>
  <c r="F51" i="16"/>
  <c r="E51" i="16"/>
  <c r="D51" i="16"/>
  <c r="H51" i="16" s="1"/>
  <c r="J51" i="16" s="1"/>
  <c r="I50" i="16"/>
  <c r="G50" i="16"/>
  <c r="F50" i="16"/>
  <c r="E50" i="16"/>
  <c r="D50" i="16"/>
  <c r="H50" i="16" s="1"/>
  <c r="J50" i="16" s="1"/>
  <c r="G49" i="16"/>
  <c r="F49" i="16"/>
  <c r="E49" i="16"/>
  <c r="D49" i="16"/>
  <c r="I48" i="16"/>
  <c r="G48" i="16"/>
  <c r="F48" i="16"/>
  <c r="E48" i="16"/>
  <c r="D48" i="16"/>
  <c r="H48" i="16" s="1"/>
  <c r="J48" i="16" s="1"/>
  <c r="I47" i="16"/>
  <c r="G47" i="16"/>
  <c r="F47" i="16"/>
  <c r="E47" i="16"/>
  <c r="D47" i="16"/>
  <c r="H47" i="16" s="1"/>
  <c r="J47" i="16" s="1"/>
  <c r="I46" i="16"/>
  <c r="G46" i="16"/>
  <c r="F46" i="16"/>
  <c r="E46" i="16"/>
  <c r="D46" i="16"/>
  <c r="I45" i="16"/>
  <c r="G45" i="16"/>
  <c r="F45" i="16"/>
  <c r="E45" i="16"/>
  <c r="D45" i="16"/>
  <c r="I44" i="16"/>
  <c r="G44" i="16"/>
  <c r="F44" i="16"/>
  <c r="E44" i="16"/>
  <c r="D44" i="16"/>
  <c r="H44" i="16" s="1"/>
  <c r="J44" i="16" s="1"/>
  <c r="I43" i="16"/>
  <c r="G43" i="16"/>
  <c r="F43" i="16"/>
  <c r="E43" i="16"/>
  <c r="D43" i="16"/>
  <c r="H43" i="16" s="1"/>
  <c r="J43" i="16" s="1"/>
  <c r="I42" i="16"/>
  <c r="G42" i="16"/>
  <c r="F42" i="16"/>
  <c r="E42" i="16"/>
  <c r="D42" i="16"/>
  <c r="H42" i="16" s="1"/>
  <c r="J42" i="16" s="1"/>
  <c r="G41" i="16"/>
  <c r="F41" i="16"/>
  <c r="E41" i="16"/>
  <c r="D41" i="16"/>
  <c r="H41" i="16" s="1"/>
  <c r="J41" i="16" s="1"/>
  <c r="I40" i="16"/>
  <c r="G40" i="16"/>
  <c r="F40" i="16"/>
  <c r="E40" i="16"/>
  <c r="D40" i="16"/>
  <c r="H40" i="16" s="1"/>
  <c r="J40" i="16" s="1"/>
  <c r="I39" i="16"/>
  <c r="G39" i="16"/>
  <c r="F39" i="16"/>
  <c r="E39" i="16"/>
  <c r="D39" i="16"/>
  <c r="H39" i="16" s="1"/>
  <c r="J39" i="16" s="1"/>
  <c r="I38" i="16"/>
  <c r="G38" i="16"/>
  <c r="F38" i="16"/>
  <c r="E38" i="16"/>
  <c r="D38" i="16"/>
  <c r="I37" i="16"/>
  <c r="G37" i="16"/>
  <c r="F37" i="16"/>
  <c r="E37" i="16"/>
  <c r="D37" i="16"/>
  <c r="H37" i="16" s="1"/>
  <c r="J37" i="16" s="1"/>
  <c r="I36" i="16"/>
  <c r="G36" i="16"/>
  <c r="F36" i="16"/>
  <c r="E36" i="16"/>
  <c r="D36" i="16"/>
  <c r="H36" i="16" s="1"/>
  <c r="J36" i="16" s="1"/>
  <c r="I35" i="16"/>
  <c r="G35" i="16"/>
  <c r="F35" i="16"/>
  <c r="E35" i="16"/>
  <c r="D35" i="16"/>
  <c r="I34" i="16"/>
  <c r="G34" i="16"/>
  <c r="F34" i="16"/>
  <c r="E34" i="16"/>
  <c r="D34" i="16"/>
  <c r="I33" i="16"/>
  <c r="G33" i="16"/>
  <c r="F33" i="16"/>
  <c r="E33" i="16"/>
  <c r="D33" i="16"/>
  <c r="H33" i="16" s="1"/>
  <c r="J33" i="16" s="1"/>
  <c r="I32" i="16"/>
  <c r="G32" i="16"/>
  <c r="F32" i="16"/>
  <c r="E32" i="16"/>
  <c r="D32" i="16"/>
  <c r="H32" i="16" s="1"/>
  <c r="J32" i="16" s="1"/>
  <c r="I31" i="16"/>
  <c r="G31" i="16"/>
  <c r="F31" i="16"/>
  <c r="E31" i="16"/>
  <c r="D31" i="16"/>
  <c r="H31" i="16" s="1"/>
  <c r="J31" i="16" s="1"/>
  <c r="I30" i="16"/>
  <c r="G30" i="16"/>
  <c r="F30" i="16"/>
  <c r="E30" i="16"/>
  <c r="D30" i="16"/>
  <c r="G29" i="16"/>
  <c r="F29" i="16"/>
  <c r="E29" i="16"/>
  <c r="D29" i="16"/>
  <c r="H29" i="16" s="1"/>
  <c r="J29" i="16" s="1"/>
  <c r="G28" i="16"/>
  <c r="F28" i="16"/>
  <c r="E28" i="16"/>
  <c r="D28" i="16"/>
  <c r="G27" i="16"/>
  <c r="F27" i="16"/>
  <c r="E27" i="16"/>
  <c r="D27" i="16"/>
  <c r="H27" i="16" s="1"/>
  <c r="J27" i="16" s="1"/>
  <c r="I26" i="16"/>
  <c r="G26" i="16"/>
  <c r="F26" i="16"/>
  <c r="E26" i="16"/>
  <c r="D26" i="16"/>
  <c r="H26" i="16" s="1"/>
  <c r="J26" i="16" s="1"/>
  <c r="I25" i="16"/>
  <c r="G25" i="16"/>
  <c r="F25" i="16"/>
  <c r="E25" i="16"/>
  <c r="D25" i="16"/>
  <c r="I24" i="16"/>
  <c r="G24" i="16"/>
  <c r="F24" i="16"/>
  <c r="E24" i="16"/>
  <c r="D24" i="16"/>
  <c r="H24" i="16" s="1"/>
  <c r="J24" i="16" s="1"/>
  <c r="I23" i="16"/>
  <c r="G23" i="16"/>
  <c r="F23" i="16"/>
  <c r="E23" i="16"/>
  <c r="D23" i="16"/>
  <c r="H23" i="16" s="1"/>
  <c r="J23" i="16" s="1"/>
  <c r="G22" i="16"/>
  <c r="F22" i="16"/>
  <c r="E22" i="16"/>
  <c r="D22" i="16"/>
  <c r="I21" i="16"/>
  <c r="G21" i="16"/>
  <c r="F21" i="16"/>
  <c r="E21" i="16"/>
  <c r="D21" i="16"/>
  <c r="H21" i="16" s="1"/>
  <c r="J21" i="16" s="1"/>
  <c r="I20" i="16"/>
  <c r="G20" i="16"/>
  <c r="F20" i="16"/>
  <c r="E20" i="16"/>
  <c r="D20" i="16"/>
  <c r="H20" i="16" s="1"/>
  <c r="J20" i="16" s="1"/>
  <c r="I19" i="16"/>
  <c r="G19" i="16"/>
  <c r="F19" i="16"/>
  <c r="E19" i="16"/>
  <c r="D19" i="16"/>
  <c r="I18" i="16"/>
  <c r="G18" i="16"/>
  <c r="F18" i="16"/>
  <c r="E18" i="16"/>
  <c r="D18" i="16"/>
  <c r="I17" i="16"/>
  <c r="G17" i="16"/>
  <c r="F17" i="16"/>
  <c r="E17" i="16"/>
  <c r="D17" i="16"/>
  <c r="H17" i="16" s="1"/>
  <c r="J17" i="16" s="1"/>
  <c r="I16" i="16"/>
  <c r="G16" i="16"/>
  <c r="F16" i="16"/>
  <c r="E16" i="16"/>
  <c r="D16" i="16"/>
  <c r="H16" i="16" s="1"/>
  <c r="J16" i="16" s="1"/>
  <c r="I15" i="16"/>
  <c r="G15" i="16"/>
  <c r="F15" i="16"/>
  <c r="E15" i="16"/>
  <c r="D15" i="16"/>
  <c r="H15" i="16" s="1"/>
  <c r="J15" i="16" s="1"/>
  <c r="I14" i="16"/>
  <c r="G14" i="16"/>
  <c r="F14" i="16"/>
  <c r="E14" i="16"/>
  <c r="D14" i="16"/>
  <c r="I13" i="16"/>
  <c r="G13" i="16"/>
  <c r="F13" i="16"/>
  <c r="E13" i="16"/>
  <c r="D13" i="16"/>
  <c r="H13" i="16" s="1"/>
  <c r="J13" i="16" s="1"/>
  <c r="I12" i="16"/>
  <c r="G12" i="16"/>
  <c r="G2" i="16" s="1"/>
  <c r="F12" i="16"/>
  <c r="E12" i="16"/>
  <c r="D12" i="16"/>
  <c r="H12" i="16" s="1"/>
  <c r="J12" i="16" s="1"/>
  <c r="I11" i="16"/>
  <c r="G11" i="16"/>
  <c r="F11" i="16"/>
  <c r="E11" i="16"/>
  <c r="D11" i="16"/>
  <c r="I10" i="16"/>
  <c r="G10" i="16"/>
  <c r="G226" i="16" s="1"/>
  <c r="F10" i="16"/>
  <c r="E10" i="16"/>
  <c r="D10" i="16"/>
  <c r="D2" i="16"/>
  <c r="I1" i="16"/>
  <c r="H1" i="16"/>
  <c r="I226" i="16" l="1"/>
  <c r="I2" i="16"/>
  <c r="H18" i="16"/>
  <c r="J18" i="16" s="1"/>
  <c r="H34" i="16"/>
  <c r="J34" i="16" s="1"/>
  <c r="H45" i="16"/>
  <c r="J45" i="16" s="1"/>
  <c r="H56" i="16"/>
  <c r="J56" i="16" s="1"/>
  <c r="E226" i="16"/>
  <c r="E2" i="16"/>
  <c r="H11" i="16"/>
  <c r="J11" i="16" s="1"/>
  <c r="H19" i="16"/>
  <c r="J19" i="16" s="1"/>
  <c r="H28" i="16"/>
  <c r="J28" i="16" s="1"/>
  <c r="H35" i="16"/>
  <c r="J35" i="16" s="1"/>
  <c r="H46" i="16"/>
  <c r="J46" i="16" s="1"/>
  <c r="H57" i="16"/>
  <c r="J57" i="16" s="1"/>
  <c r="H14" i="16"/>
  <c r="J14" i="16" s="1"/>
  <c r="H22" i="16"/>
  <c r="J22" i="16" s="1"/>
  <c r="H25" i="16"/>
  <c r="J25" i="16" s="1"/>
  <c r="H30" i="16"/>
  <c r="J30" i="16" s="1"/>
  <c r="H38" i="16"/>
  <c r="J38" i="16" s="1"/>
  <c r="H49" i="16"/>
  <c r="J49" i="16" s="1"/>
  <c r="H52" i="16"/>
  <c r="J52" i="16" s="1"/>
  <c r="H60" i="16"/>
  <c r="J60" i="16" s="1"/>
  <c r="J92" i="16"/>
  <c r="J101" i="16"/>
  <c r="J141" i="16"/>
  <c r="J189" i="16"/>
  <c r="J216" i="16"/>
  <c r="F226" i="16"/>
  <c r="H99" i="16"/>
  <c r="J99" i="16" s="1"/>
  <c r="H102" i="16"/>
  <c r="J102" i="16" s="1"/>
  <c r="H107" i="16"/>
  <c r="J107" i="16" s="1"/>
  <c r="H110" i="16"/>
  <c r="J110" i="16" s="1"/>
  <c r="H115" i="16"/>
  <c r="J115" i="16" s="1"/>
  <c r="H118" i="16"/>
  <c r="J118" i="16" s="1"/>
  <c r="H123" i="16"/>
  <c r="J123" i="16" s="1"/>
  <c r="H126" i="16"/>
  <c r="J126" i="16" s="1"/>
  <c r="H131" i="16"/>
  <c r="J131" i="16" s="1"/>
  <c r="H134" i="16"/>
  <c r="J134" i="16" s="1"/>
  <c r="H139" i="16"/>
  <c r="J139" i="16" s="1"/>
  <c r="H142" i="16"/>
  <c r="J142" i="16" s="1"/>
  <c r="H147" i="16"/>
  <c r="J147" i="16" s="1"/>
  <c r="H150" i="16"/>
  <c r="J150" i="16" s="1"/>
  <c r="H155" i="16"/>
  <c r="J155" i="16" s="1"/>
  <c r="H158" i="16"/>
  <c r="J158" i="16" s="1"/>
  <c r="H163" i="16"/>
  <c r="J163" i="16" s="1"/>
  <c r="H166" i="16"/>
  <c r="J166" i="16" s="1"/>
  <c r="H171" i="16"/>
  <c r="J171" i="16" s="1"/>
  <c r="H174" i="16"/>
  <c r="J174" i="16" s="1"/>
  <c r="H179" i="16"/>
  <c r="J179" i="16" s="1"/>
  <c r="H182" i="16"/>
  <c r="J182" i="16" s="1"/>
  <c r="H187" i="16"/>
  <c r="J187" i="16" s="1"/>
  <c r="H190" i="16"/>
  <c r="J190" i="16" s="1"/>
  <c r="H193" i="16"/>
  <c r="J193" i="16" s="1"/>
  <c r="H198" i="16"/>
  <c r="J198" i="16" s="1"/>
  <c r="H201" i="16"/>
  <c r="J201" i="16" s="1"/>
  <c r="H206" i="16"/>
  <c r="J206" i="16" s="1"/>
  <c r="H209" i="16"/>
  <c r="J209" i="16" s="1"/>
  <c r="H214" i="16"/>
  <c r="J214" i="16" s="1"/>
  <c r="H217" i="16"/>
  <c r="J217" i="16" s="1"/>
  <c r="H222" i="16"/>
  <c r="J222" i="16" s="1"/>
  <c r="H225" i="16"/>
  <c r="J225" i="16" s="1"/>
  <c r="J94" i="16"/>
  <c r="J224" i="16"/>
  <c r="F2" i="16"/>
  <c r="J96" i="16"/>
  <c r="J133" i="16"/>
  <c r="D226" i="16"/>
  <c r="H10" i="16"/>
  <c r="H103" i="16"/>
  <c r="J103" i="16" s="1"/>
  <c r="H106" i="16"/>
  <c r="J106" i="16" s="1"/>
  <c r="H111" i="16"/>
  <c r="J111" i="16" s="1"/>
  <c r="H114" i="16"/>
  <c r="J114" i="16" s="1"/>
  <c r="H119" i="16"/>
  <c r="J119" i="16" s="1"/>
  <c r="H122" i="16"/>
  <c r="J122" i="16" s="1"/>
  <c r="H127" i="16"/>
  <c r="J127" i="16" s="1"/>
  <c r="H130" i="16"/>
  <c r="J130" i="16" s="1"/>
  <c r="H135" i="16"/>
  <c r="J135" i="16" s="1"/>
  <c r="H138" i="16"/>
  <c r="J138" i="16" s="1"/>
  <c r="H143" i="16"/>
  <c r="J143" i="16" s="1"/>
  <c r="H146" i="16"/>
  <c r="J146" i="16" s="1"/>
  <c r="H151" i="16"/>
  <c r="J151" i="16" s="1"/>
  <c r="H154" i="16"/>
  <c r="J154" i="16" s="1"/>
  <c r="H159" i="16"/>
  <c r="J159" i="16" s="1"/>
  <c r="H162" i="16"/>
  <c r="J162" i="16" s="1"/>
  <c r="H167" i="16"/>
  <c r="J167" i="16" s="1"/>
  <c r="H170" i="16"/>
  <c r="J170" i="16" s="1"/>
  <c r="H175" i="16"/>
  <c r="J175" i="16" s="1"/>
  <c r="H178" i="16"/>
  <c r="J178" i="16" s="1"/>
  <c r="H183" i="16"/>
  <c r="J183" i="16" s="1"/>
  <c r="H186" i="16"/>
  <c r="J186" i="16" s="1"/>
  <c r="H191" i="16"/>
  <c r="H194" i="16"/>
  <c r="J194" i="16" s="1"/>
  <c r="H197" i="16"/>
  <c r="J197" i="16" s="1"/>
  <c r="H202" i="16"/>
  <c r="J202" i="16" s="1"/>
  <c r="H205" i="16"/>
  <c r="J205" i="16" s="1"/>
  <c r="H210" i="16"/>
  <c r="J210" i="16" s="1"/>
  <c r="H213" i="16"/>
  <c r="J213" i="16" s="1"/>
  <c r="H218" i="16"/>
  <c r="J218" i="16" s="1"/>
  <c r="H221" i="16"/>
  <c r="J221" i="16" s="1"/>
  <c r="H226" i="16" l="1"/>
  <c r="J10" i="16"/>
  <c r="H2" i="16"/>
  <c r="J226" i="16" l="1"/>
  <c r="J2" i="16"/>
  <c r="B233" i="19" l="1"/>
  <c r="B232" i="19"/>
  <c r="B231" i="19"/>
  <c r="B230" i="19"/>
  <c r="B224" i="19"/>
  <c r="B223" i="19"/>
  <c r="B222" i="19"/>
  <c r="B221" i="19"/>
  <c r="B215" i="19"/>
  <c r="B214" i="19"/>
  <c r="B213" i="19"/>
  <c r="B212" i="19"/>
  <c r="B206" i="19"/>
  <c r="B205" i="19"/>
  <c r="B204" i="19"/>
  <c r="B203" i="19"/>
  <c r="B197" i="19"/>
  <c r="B196" i="19"/>
  <c r="B195" i="19"/>
  <c r="B194" i="19"/>
  <c r="B188" i="19"/>
  <c r="B187" i="19"/>
  <c r="B186" i="19"/>
  <c r="B185" i="19"/>
  <c r="B179" i="19"/>
  <c r="B178" i="19"/>
  <c r="B177" i="19"/>
  <c r="B176" i="19"/>
  <c r="B170" i="19"/>
  <c r="B169" i="19"/>
  <c r="B168" i="19"/>
  <c r="B167" i="19"/>
  <c r="B161" i="19"/>
  <c r="B160" i="19"/>
  <c r="B159" i="19"/>
  <c r="B158" i="19"/>
  <c r="B152" i="19"/>
  <c r="B151" i="19"/>
  <c r="B150" i="19"/>
  <c r="B149" i="19"/>
  <c r="B143" i="19"/>
  <c r="B142" i="19"/>
  <c r="B141" i="19"/>
  <c r="B140" i="19"/>
  <c r="B134" i="19"/>
  <c r="B133" i="19"/>
  <c r="B132" i="19"/>
  <c r="B131" i="19"/>
  <c r="B125" i="19"/>
  <c r="B124" i="19"/>
  <c r="B123" i="19"/>
  <c r="B122" i="19"/>
  <c r="B116" i="19"/>
  <c r="B115" i="19"/>
  <c r="B114" i="19"/>
  <c r="B113" i="19"/>
  <c r="B107" i="19"/>
  <c r="B106" i="19"/>
  <c r="B105" i="19"/>
  <c r="B104" i="19"/>
  <c r="B98" i="19"/>
  <c r="B97" i="19"/>
  <c r="B96" i="19"/>
  <c r="B95" i="19"/>
  <c r="B89" i="19"/>
  <c r="B88" i="19"/>
  <c r="B87" i="19"/>
  <c r="B86" i="19"/>
  <c r="B80" i="19"/>
  <c r="B79" i="19"/>
  <c r="B78" i="19"/>
  <c r="B77" i="19"/>
  <c r="B71" i="19"/>
  <c r="B70" i="19"/>
  <c r="B69" i="19"/>
  <c r="B68" i="19"/>
  <c r="B62" i="19"/>
  <c r="B61" i="19"/>
  <c r="B60" i="19"/>
  <c r="B59" i="19"/>
  <c r="B53" i="19"/>
  <c r="B52" i="19"/>
  <c r="B51" i="19"/>
  <c r="B50" i="19"/>
  <c r="B44" i="19"/>
  <c r="B43" i="19"/>
  <c r="B42" i="19"/>
  <c r="B41" i="19"/>
  <c r="L37" i="19"/>
  <c r="L36" i="19"/>
  <c r="L35" i="19"/>
  <c r="L34" i="19"/>
  <c r="L33" i="19"/>
  <c r="L31" i="19"/>
  <c r="L30" i="19"/>
  <c r="L29" i="19"/>
  <c r="L28" i="19"/>
  <c r="L27" i="19"/>
  <c r="L25" i="19"/>
  <c r="L24" i="19"/>
  <c r="L23" i="19"/>
  <c r="L22" i="19"/>
  <c r="L21" i="19"/>
  <c r="L19" i="19"/>
  <c r="L15" i="19"/>
  <c r="L14" i="19"/>
  <c r="L13" i="19"/>
  <c r="L12" i="19"/>
  <c r="L11" i="19"/>
  <c r="L10" i="19"/>
  <c r="L9" i="19"/>
  <c r="L7" i="19"/>
  <c r="L5" i="19"/>
  <c r="I191" i="8" l="1"/>
  <c r="I176" i="8"/>
  <c r="I172" i="8"/>
  <c r="I169" i="8"/>
  <c r="I165" i="8"/>
  <c r="I162" i="8"/>
  <c r="I144" i="8"/>
  <c r="I140" i="8"/>
  <c r="I137" i="8"/>
  <c r="I133" i="8"/>
  <c r="I130" i="8"/>
  <c r="I112" i="8"/>
  <c r="I108" i="8"/>
  <c r="I104" i="8"/>
  <c r="I100" i="8"/>
  <c r="I91" i="8"/>
  <c r="I83" i="8"/>
  <c r="I75" i="8"/>
  <c r="I67" i="8"/>
  <c r="I59" i="8"/>
  <c r="I55" i="8"/>
  <c r="I51" i="8"/>
  <c r="I43" i="8"/>
  <c r="I41" i="8"/>
  <c r="I38" i="8"/>
  <c r="I24" i="8"/>
  <c r="I19" i="8"/>
  <c r="I12" i="8"/>
  <c r="I16" i="8" l="1"/>
  <c r="I35" i="8"/>
  <c r="I20" i="8"/>
  <c r="I14" i="8"/>
  <c r="I17" i="8"/>
  <c r="I26" i="8"/>
  <c r="I32" i="8"/>
  <c r="I36" i="8"/>
  <c r="I52" i="8"/>
  <c r="I60" i="8"/>
  <c r="I11" i="8"/>
  <c r="I22" i="8"/>
  <c r="I23" i="8"/>
  <c r="I27" i="8"/>
  <c r="I29" i="8"/>
  <c r="I30" i="8"/>
  <c r="I40" i="8"/>
  <c r="I45" i="8"/>
  <c r="I48" i="8"/>
  <c r="I57" i="8"/>
  <c r="I46" i="8"/>
  <c r="I49" i="8"/>
  <c r="I54" i="8"/>
  <c r="I66" i="8"/>
  <c r="I70" i="8"/>
  <c r="I74" i="8"/>
  <c r="I82" i="8"/>
  <c r="I64" i="8"/>
  <c r="I72" i="8"/>
  <c r="I76" i="8"/>
  <c r="I80" i="8"/>
  <c r="I88" i="8"/>
  <c r="I92" i="8"/>
  <c r="I96" i="8"/>
  <c r="I101" i="8"/>
  <c r="I109" i="8"/>
  <c r="I113" i="8"/>
  <c r="I116" i="8"/>
  <c r="I120" i="8"/>
  <c r="I138" i="8"/>
  <c r="I145" i="8"/>
  <c r="I148" i="8"/>
  <c r="I152" i="8"/>
  <c r="I170" i="8"/>
  <c r="I173" i="8"/>
  <c r="I177" i="8"/>
  <c r="I180" i="8"/>
  <c r="I184" i="8"/>
  <c r="I195" i="8"/>
  <c r="I199" i="8"/>
  <c r="I203" i="8"/>
  <c r="I207" i="8"/>
  <c r="I211" i="8"/>
  <c r="I215" i="8"/>
  <c r="I219" i="8"/>
  <c r="I223" i="8"/>
  <c r="I69" i="8"/>
  <c r="I73" i="8"/>
  <c r="I85" i="8"/>
  <c r="I89" i="8"/>
  <c r="I114" i="8"/>
  <c r="I117" i="8"/>
  <c r="I121" i="8"/>
  <c r="I124" i="8"/>
  <c r="I128" i="8"/>
  <c r="I146" i="8"/>
  <c r="I149" i="8"/>
  <c r="I153" i="8"/>
  <c r="I156" i="8"/>
  <c r="I160" i="8"/>
  <c r="I178" i="8"/>
  <c r="I181" i="8"/>
  <c r="I185" i="8"/>
  <c r="I188" i="8"/>
  <c r="I192" i="8"/>
  <c r="I196" i="8"/>
  <c r="I200" i="8"/>
  <c r="I204" i="8"/>
  <c r="I208" i="8"/>
  <c r="I216" i="8"/>
  <c r="I224" i="8"/>
  <c r="I86" i="8"/>
  <c r="I90" i="8"/>
  <c r="I98" i="8"/>
  <c r="I99" i="8"/>
  <c r="I107" i="8"/>
  <c r="I122" i="8"/>
  <c r="I129" i="8"/>
  <c r="I132" i="8"/>
  <c r="I136" i="8"/>
  <c r="I154" i="8"/>
  <c r="I161" i="8"/>
  <c r="I164" i="8"/>
  <c r="I168" i="8"/>
  <c r="I186" i="8"/>
  <c r="I189" i="8"/>
  <c r="I125" i="8"/>
  <c r="I157" i="8"/>
  <c r="I31" i="8"/>
  <c r="I34" i="8"/>
  <c r="I42" i="8"/>
  <c r="I105" i="8"/>
  <c r="I33" i="8"/>
  <c r="I141" i="8"/>
  <c r="I15" i="8"/>
  <c r="I18" i="8"/>
  <c r="I39" i="8"/>
  <c r="I13" i="8"/>
  <c r="I21" i="8"/>
  <c r="I25" i="8"/>
  <c r="I28" i="8"/>
  <c r="I37" i="8"/>
  <c r="I47" i="8"/>
  <c r="I50" i="8"/>
  <c r="I53" i="8"/>
  <c r="I58" i="8"/>
  <c r="I61" i="8"/>
  <c r="I68" i="8"/>
  <c r="I77" i="8"/>
  <c r="I84" i="8"/>
  <c r="I93" i="8"/>
  <c r="I103" i="8"/>
  <c r="I111" i="8"/>
  <c r="I44" i="8"/>
  <c r="I56" i="8"/>
  <c r="I62" i="8"/>
  <c r="I65" i="8"/>
  <c r="I78" i="8"/>
  <c r="I81" i="8"/>
  <c r="I94" i="8"/>
  <c r="I97" i="8"/>
  <c r="I106" i="8"/>
  <c r="I115" i="8"/>
  <c r="I118" i="8"/>
  <c r="I123" i="8"/>
  <c r="I126" i="8"/>
  <c r="I131" i="8"/>
  <c r="I134" i="8"/>
  <c r="I139" i="8"/>
  <c r="I142" i="8"/>
  <c r="I147" i="8"/>
  <c r="I150" i="8"/>
  <c r="I155" i="8"/>
  <c r="I158" i="8"/>
  <c r="I163" i="8"/>
  <c r="I166" i="8"/>
  <c r="I171" i="8"/>
  <c r="I174" i="8"/>
  <c r="I179" i="8"/>
  <c r="I182" i="8"/>
  <c r="I187" i="8"/>
  <c r="I190" i="8"/>
  <c r="I193" i="8"/>
  <c r="I198" i="8"/>
  <c r="I201" i="8"/>
  <c r="I206" i="8"/>
  <c r="I209" i="8"/>
  <c r="I214" i="8"/>
  <c r="I217" i="8"/>
  <c r="I222" i="8"/>
  <c r="I225" i="8"/>
  <c r="I63" i="8"/>
  <c r="I71" i="8"/>
  <c r="I79" i="8"/>
  <c r="I87" i="8"/>
  <c r="I95" i="8"/>
  <c r="I212" i="8"/>
  <c r="I220" i="8"/>
  <c r="I102" i="8"/>
  <c r="I110" i="8"/>
  <c r="I119" i="8"/>
  <c r="I127" i="8"/>
  <c r="I135" i="8"/>
  <c r="I143" i="8"/>
  <c r="I151" i="8"/>
  <c r="I159" i="8"/>
  <c r="I167" i="8"/>
  <c r="I175" i="8"/>
  <c r="I183" i="8"/>
  <c r="I194" i="8"/>
  <c r="I197" i="8"/>
  <c r="I202" i="8"/>
  <c r="I205" i="8"/>
  <c r="I210" i="8"/>
  <c r="I213" i="8"/>
  <c r="I218" i="8"/>
  <c r="I221" i="8"/>
  <c r="I10" i="8" l="1"/>
  <c r="I226" i="8" l="1"/>
  <c r="G225" i="8" l="1"/>
  <c r="F225" i="8"/>
  <c r="E225" i="8"/>
  <c r="D225" i="8"/>
  <c r="G224" i="8"/>
  <c r="F224" i="8"/>
  <c r="E224" i="8"/>
  <c r="D224" i="8"/>
  <c r="G223" i="8"/>
  <c r="F223" i="8"/>
  <c r="E223" i="8"/>
  <c r="D223" i="8"/>
  <c r="G222" i="8"/>
  <c r="F222" i="8"/>
  <c r="E222" i="8"/>
  <c r="D222" i="8"/>
  <c r="G221" i="8"/>
  <c r="F221" i="8"/>
  <c r="E221" i="8"/>
  <c r="D221" i="8"/>
  <c r="G220" i="8"/>
  <c r="F220" i="8"/>
  <c r="E220" i="8"/>
  <c r="D220" i="8"/>
  <c r="G219" i="8"/>
  <c r="F219" i="8"/>
  <c r="E219" i="8"/>
  <c r="D219" i="8"/>
  <c r="G218" i="8"/>
  <c r="F218" i="8"/>
  <c r="E218" i="8"/>
  <c r="D218" i="8"/>
  <c r="G217" i="8"/>
  <c r="F217" i="8"/>
  <c r="E217" i="8"/>
  <c r="D217" i="8"/>
  <c r="G216" i="8"/>
  <c r="F216" i="8"/>
  <c r="E216" i="8"/>
  <c r="D216" i="8"/>
  <c r="G215" i="8"/>
  <c r="F215" i="8"/>
  <c r="E215" i="8"/>
  <c r="D215" i="8"/>
  <c r="G214" i="8"/>
  <c r="F214" i="8"/>
  <c r="E214" i="8"/>
  <c r="D214" i="8"/>
  <c r="G213" i="8"/>
  <c r="F213" i="8"/>
  <c r="E213" i="8"/>
  <c r="D213" i="8"/>
  <c r="G212" i="8"/>
  <c r="F212" i="8"/>
  <c r="E212" i="8"/>
  <c r="D212" i="8"/>
  <c r="G211" i="8"/>
  <c r="F211" i="8"/>
  <c r="E211" i="8"/>
  <c r="D211" i="8"/>
  <c r="G210" i="8"/>
  <c r="F210" i="8"/>
  <c r="E210" i="8"/>
  <c r="D210" i="8"/>
  <c r="G209" i="8"/>
  <c r="F209" i="8"/>
  <c r="E209" i="8"/>
  <c r="D209" i="8"/>
  <c r="G208" i="8"/>
  <c r="F208" i="8"/>
  <c r="E208" i="8"/>
  <c r="D208" i="8"/>
  <c r="G207" i="8"/>
  <c r="F207" i="8"/>
  <c r="E207" i="8"/>
  <c r="D207" i="8"/>
  <c r="G206" i="8"/>
  <c r="F206" i="8"/>
  <c r="E206" i="8"/>
  <c r="D206" i="8"/>
  <c r="G205" i="8"/>
  <c r="F205" i="8"/>
  <c r="E205" i="8"/>
  <c r="D205" i="8"/>
  <c r="G204" i="8"/>
  <c r="F204" i="8"/>
  <c r="E204" i="8"/>
  <c r="D204" i="8"/>
  <c r="G203" i="8"/>
  <c r="F203" i="8"/>
  <c r="E203" i="8"/>
  <c r="D203" i="8"/>
  <c r="G202" i="8"/>
  <c r="F202" i="8"/>
  <c r="E202" i="8"/>
  <c r="D202" i="8"/>
  <c r="G201" i="8"/>
  <c r="F201" i="8"/>
  <c r="E201" i="8"/>
  <c r="D201" i="8"/>
  <c r="G200" i="8"/>
  <c r="F200" i="8"/>
  <c r="E200" i="8"/>
  <c r="D200" i="8"/>
  <c r="G199" i="8"/>
  <c r="F199" i="8"/>
  <c r="E199" i="8"/>
  <c r="D199" i="8"/>
  <c r="G198" i="8"/>
  <c r="F198" i="8"/>
  <c r="E198" i="8"/>
  <c r="D198" i="8"/>
  <c r="G197" i="8"/>
  <c r="F197" i="8"/>
  <c r="E197" i="8"/>
  <c r="D197" i="8"/>
  <c r="G196" i="8"/>
  <c r="F196" i="8"/>
  <c r="E196" i="8"/>
  <c r="D196" i="8"/>
  <c r="G195" i="8"/>
  <c r="F195" i="8"/>
  <c r="E195" i="8"/>
  <c r="D195" i="8"/>
  <c r="G194" i="8"/>
  <c r="F194" i="8"/>
  <c r="E194" i="8"/>
  <c r="D194" i="8"/>
  <c r="G193" i="8"/>
  <c r="F193" i="8"/>
  <c r="E193" i="8"/>
  <c r="D193" i="8"/>
  <c r="G192" i="8"/>
  <c r="F192" i="8"/>
  <c r="E192" i="8"/>
  <c r="D192" i="8"/>
  <c r="G191" i="8"/>
  <c r="F191" i="8"/>
  <c r="E191" i="8"/>
  <c r="D191" i="8"/>
  <c r="G190" i="8"/>
  <c r="F190" i="8"/>
  <c r="E190" i="8"/>
  <c r="D190" i="8"/>
  <c r="G189" i="8"/>
  <c r="F189" i="8"/>
  <c r="E189" i="8"/>
  <c r="D189" i="8"/>
  <c r="G188" i="8"/>
  <c r="F188" i="8"/>
  <c r="E188" i="8"/>
  <c r="D188" i="8"/>
  <c r="G187" i="8"/>
  <c r="F187" i="8"/>
  <c r="E187" i="8"/>
  <c r="D187" i="8"/>
  <c r="G186" i="8"/>
  <c r="F186" i="8"/>
  <c r="E186" i="8"/>
  <c r="D186" i="8"/>
  <c r="G185" i="8"/>
  <c r="F185" i="8"/>
  <c r="E185" i="8"/>
  <c r="D185" i="8"/>
  <c r="G184" i="8"/>
  <c r="F184" i="8"/>
  <c r="E184" i="8"/>
  <c r="D184" i="8"/>
  <c r="G183" i="8"/>
  <c r="F183" i="8"/>
  <c r="E183" i="8"/>
  <c r="D183" i="8"/>
  <c r="G182" i="8"/>
  <c r="F182" i="8"/>
  <c r="E182" i="8"/>
  <c r="D182" i="8"/>
  <c r="G181" i="8"/>
  <c r="F181" i="8"/>
  <c r="E181" i="8"/>
  <c r="D181" i="8"/>
  <c r="G180" i="8"/>
  <c r="F180" i="8"/>
  <c r="E180" i="8"/>
  <c r="D180" i="8"/>
  <c r="G179" i="8"/>
  <c r="F179" i="8"/>
  <c r="E179" i="8"/>
  <c r="D179" i="8"/>
  <c r="G178" i="8"/>
  <c r="F178" i="8"/>
  <c r="E178" i="8"/>
  <c r="D178" i="8"/>
  <c r="G177" i="8"/>
  <c r="F177" i="8"/>
  <c r="E177" i="8"/>
  <c r="D177" i="8"/>
  <c r="G176" i="8"/>
  <c r="F176" i="8"/>
  <c r="E176" i="8"/>
  <c r="D176" i="8"/>
  <c r="G175" i="8"/>
  <c r="F175" i="8"/>
  <c r="E175" i="8"/>
  <c r="D175" i="8"/>
  <c r="G174" i="8"/>
  <c r="F174" i="8"/>
  <c r="E174" i="8"/>
  <c r="D174" i="8"/>
  <c r="G173" i="8"/>
  <c r="F173" i="8"/>
  <c r="E173" i="8"/>
  <c r="D173" i="8"/>
  <c r="G172" i="8"/>
  <c r="F172" i="8"/>
  <c r="E172" i="8"/>
  <c r="D172" i="8"/>
  <c r="G171" i="8"/>
  <c r="F171" i="8"/>
  <c r="E171" i="8"/>
  <c r="D171" i="8"/>
  <c r="G170" i="8"/>
  <c r="F170" i="8"/>
  <c r="E170" i="8"/>
  <c r="D170" i="8"/>
  <c r="G169" i="8"/>
  <c r="F169" i="8"/>
  <c r="E169" i="8"/>
  <c r="D169" i="8"/>
  <c r="G168" i="8"/>
  <c r="F168" i="8"/>
  <c r="E168" i="8"/>
  <c r="D168" i="8"/>
  <c r="G167" i="8"/>
  <c r="F167" i="8"/>
  <c r="E167" i="8"/>
  <c r="D167" i="8"/>
  <c r="G166" i="8"/>
  <c r="F166" i="8"/>
  <c r="E166" i="8"/>
  <c r="D166" i="8"/>
  <c r="G165" i="8"/>
  <c r="F165" i="8"/>
  <c r="E165" i="8"/>
  <c r="D165" i="8"/>
  <c r="G164" i="8"/>
  <c r="F164" i="8"/>
  <c r="E164" i="8"/>
  <c r="D164" i="8"/>
  <c r="G163" i="8"/>
  <c r="F163" i="8"/>
  <c r="E163" i="8"/>
  <c r="D163" i="8"/>
  <c r="G162" i="8"/>
  <c r="F162" i="8"/>
  <c r="E162" i="8"/>
  <c r="D162" i="8"/>
  <c r="G161" i="8"/>
  <c r="F161" i="8"/>
  <c r="E161" i="8"/>
  <c r="D161" i="8"/>
  <c r="G160" i="8"/>
  <c r="F160" i="8"/>
  <c r="E160" i="8"/>
  <c r="D160" i="8"/>
  <c r="G159" i="8"/>
  <c r="F159" i="8"/>
  <c r="E159" i="8"/>
  <c r="D159" i="8"/>
  <c r="G158" i="8"/>
  <c r="F158" i="8"/>
  <c r="E158" i="8"/>
  <c r="D158" i="8"/>
  <c r="G157" i="8"/>
  <c r="F157" i="8"/>
  <c r="E157" i="8"/>
  <c r="D157" i="8"/>
  <c r="G156" i="8"/>
  <c r="F156" i="8"/>
  <c r="E156" i="8"/>
  <c r="D156" i="8"/>
  <c r="G155" i="8"/>
  <c r="F155" i="8"/>
  <c r="E155" i="8"/>
  <c r="D155" i="8"/>
  <c r="G154" i="8"/>
  <c r="F154" i="8"/>
  <c r="E154" i="8"/>
  <c r="D154" i="8"/>
  <c r="G153" i="8"/>
  <c r="F153" i="8"/>
  <c r="E153" i="8"/>
  <c r="D153" i="8"/>
  <c r="G152" i="8"/>
  <c r="F152" i="8"/>
  <c r="E152" i="8"/>
  <c r="D152" i="8"/>
  <c r="G151" i="8"/>
  <c r="F151" i="8"/>
  <c r="E151" i="8"/>
  <c r="D151" i="8"/>
  <c r="G150" i="8"/>
  <c r="F150" i="8"/>
  <c r="E150" i="8"/>
  <c r="D150" i="8"/>
  <c r="G149" i="8"/>
  <c r="F149" i="8"/>
  <c r="E149" i="8"/>
  <c r="D149" i="8"/>
  <c r="G148" i="8"/>
  <c r="F148" i="8"/>
  <c r="E148" i="8"/>
  <c r="D148" i="8"/>
  <c r="G147" i="8"/>
  <c r="F147" i="8"/>
  <c r="E147" i="8"/>
  <c r="D147" i="8"/>
  <c r="G146" i="8"/>
  <c r="F146" i="8"/>
  <c r="E146" i="8"/>
  <c r="D146" i="8"/>
  <c r="G145" i="8"/>
  <c r="F145" i="8"/>
  <c r="E145" i="8"/>
  <c r="D145" i="8"/>
  <c r="G144" i="8"/>
  <c r="F144" i="8"/>
  <c r="E144" i="8"/>
  <c r="D144" i="8"/>
  <c r="G143" i="8"/>
  <c r="F143" i="8"/>
  <c r="E143" i="8"/>
  <c r="D143" i="8"/>
  <c r="G142" i="8"/>
  <c r="F142" i="8"/>
  <c r="E142" i="8"/>
  <c r="D142" i="8"/>
  <c r="G141" i="8"/>
  <c r="F141" i="8"/>
  <c r="E141" i="8"/>
  <c r="D141" i="8"/>
  <c r="G140" i="8"/>
  <c r="F140" i="8"/>
  <c r="E140" i="8"/>
  <c r="D140" i="8"/>
  <c r="G139" i="8"/>
  <c r="F139" i="8"/>
  <c r="E139" i="8"/>
  <c r="D139" i="8"/>
  <c r="G138" i="8"/>
  <c r="F138" i="8"/>
  <c r="E138" i="8"/>
  <c r="D138" i="8"/>
  <c r="G137" i="8"/>
  <c r="F137" i="8"/>
  <c r="E137" i="8"/>
  <c r="D137" i="8"/>
  <c r="G136" i="8"/>
  <c r="F136" i="8"/>
  <c r="E136" i="8"/>
  <c r="D136" i="8"/>
  <c r="G135" i="8"/>
  <c r="F135" i="8"/>
  <c r="E135" i="8"/>
  <c r="D135" i="8"/>
  <c r="G134" i="8"/>
  <c r="F134" i="8"/>
  <c r="E134" i="8"/>
  <c r="D134" i="8"/>
  <c r="G133" i="8"/>
  <c r="F133" i="8"/>
  <c r="E133" i="8"/>
  <c r="D133" i="8"/>
  <c r="G132" i="8"/>
  <c r="F132" i="8"/>
  <c r="E132" i="8"/>
  <c r="D132" i="8"/>
  <c r="G131" i="8"/>
  <c r="F131" i="8"/>
  <c r="E131" i="8"/>
  <c r="D131" i="8"/>
  <c r="G130" i="8"/>
  <c r="F130" i="8"/>
  <c r="E130" i="8"/>
  <c r="D130" i="8"/>
  <c r="G129" i="8"/>
  <c r="F129" i="8"/>
  <c r="E129" i="8"/>
  <c r="D129" i="8"/>
  <c r="G128" i="8"/>
  <c r="F128" i="8"/>
  <c r="E128" i="8"/>
  <c r="D128" i="8"/>
  <c r="G127" i="8"/>
  <c r="F127" i="8"/>
  <c r="E127" i="8"/>
  <c r="D127" i="8"/>
  <c r="G126" i="8"/>
  <c r="F126" i="8"/>
  <c r="E126" i="8"/>
  <c r="D126" i="8"/>
  <c r="G125" i="8"/>
  <c r="F125" i="8"/>
  <c r="E125" i="8"/>
  <c r="D125" i="8"/>
  <c r="G124" i="8"/>
  <c r="F124" i="8"/>
  <c r="E124" i="8"/>
  <c r="D124" i="8"/>
  <c r="G123" i="8"/>
  <c r="F123" i="8"/>
  <c r="E123" i="8"/>
  <c r="D123" i="8"/>
  <c r="G122" i="8"/>
  <c r="F122" i="8"/>
  <c r="E122" i="8"/>
  <c r="D122" i="8"/>
  <c r="G121" i="8"/>
  <c r="F121" i="8"/>
  <c r="E121" i="8"/>
  <c r="D121" i="8"/>
  <c r="G120" i="8"/>
  <c r="F120" i="8"/>
  <c r="E120" i="8"/>
  <c r="D120" i="8"/>
  <c r="G119" i="8"/>
  <c r="F119" i="8"/>
  <c r="E119" i="8"/>
  <c r="D119" i="8"/>
  <c r="G118" i="8"/>
  <c r="F118" i="8"/>
  <c r="E118" i="8"/>
  <c r="D118" i="8"/>
  <c r="G117" i="8"/>
  <c r="F117" i="8"/>
  <c r="E117" i="8"/>
  <c r="D117" i="8"/>
  <c r="G116" i="8"/>
  <c r="F116" i="8"/>
  <c r="E116" i="8"/>
  <c r="D116" i="8"/>
  <c r="G115" i="8"/>
  <c r="F115" i="8"/>
  <c r="E115" i="8"/>
  <c r="D115" i="8"/>
  <c r="G114" i="8"/>
  <c r="F114" i="8"/>
  <c r="E114" i="8"/>
  <c r="D114" i="8"/>
  <c r="G113" i="8"/>
  <c r="F113" i="8"/>
  <c r="E113" i="8"/>
  <c r="D113" i="8"/>
  <c r="G112" i="8"/>
  <c r="F112" i="8"/>
  <c r="E112" i="8"/>
  <c r="D112" i="8"/>
  <c r="G111" i="8"/>
  <c r="F111" i="8"/>
  <c r="E111" i="8"/>
  <c r="D111" i="8"/>
  <c r="G110" i="8"/>
  <c r="F110" i="8"/>
  <c r="E110" i="8"/>
  <c r="D110" i="8"/>
  <c r="G109" i="8"/>
  <c r="F109" i="8"/>
  <c r="E109" i="8"/>
  <c r="D109" i="8"/>
  <c r="G108" i="8"/>
  <c r="F108" i="8"/>
  <c r="E108" i="8"/>
  <c r="D108" i="8"/>
  <c r="G107" i="8"/>
  <c r="F107" i="8"/>
  <c r="E107" i="8"/>
  <c r="D107" i="8"/>
  <c r="G106" i="8"/>
  <c r="F106" i="8"/>
  <c r="E106" i="8"/>
  <c r="D106" i="8"/>
  <c r="G105" i="8"/>
  <c r="F105" i="8"/>
  <c r="E105" i="8"/>
  <c r="D105" i="8"/>
  <c r="G104" i="8"/>
  <c r="F104" i="8"/>
  <c r="E104" i="8"/>
  <c r="D104" i="8"/>
  <c r="G103" i="8"/>
  <c r="F103" i="8"/>
  <c r="E103" i="8"/>
  <c r="D103" i="8"/>
  <c r="G102" i="8"/>
  <c r="F102" i="8"/>
  <c r="E102" i="8"/>
  <c r="D102" i="8"/>
  <c r="G101" i="8"/>
  <c r="F101" i="8"/>
  <c r="E101" i="8"/>
  <c r="D101" i="8"/>
  <c r="G100" i="8"/>
  <c r="F100" i="8"/>
  <c r="E100" i="8"/>
  <c r="D100" i="8"/>
  <c r="G99" i="8"/>
  <c r="F99" i="8"/>
  <c r="E99" i="8"/>
  <c r="D99" i="8"/>
  <c r="G98" i="8"/>
  <c r="F98" i="8"/>
  <c r="E98" i="8"/>
  <c r="D98" i="8"/>
  <c r="G97" i="8"/>
  <c r="F97" i="8"/>
  <c r="E97" i="8"/>
  <c r="D97" i="8"/>
  <c r="G96" i="8"/>
  <c r="F96" i="8"/>
  <c r="E96" i="8"/>
  <c r="D96" i="8"/>
  <c r="G95" i="8"/>
  <c r="F95" i="8"/>
  <c r="E95" i="8"/>
  <c r="D95" i="8"/>
  <c r="G94" i="8"/>
  <c r="F94" i="8"/>
  <c r="E94" i="8"/>
  <c r="D94" i="8"/>
  <c r="G93" i="8"/>
  <c r="F93" i="8"/>
  <c r="E93" i="8"/>
  <c r="D93" i="8"/>
  <c r="G92" i="8"/>
  <c r="F92" i="8"/>
  <c r="E92" i="8"/>
  <c r="D92" i="8"/>
  <c r="G91" i="8"/>
  <c r="F91" i="8"/>
  <c r="E91" i="8"/>
  <c r="D91" i="8"/>
  <c r="G90" i="8"/>
  <c r="F90" i="8"/>
  <c r="E90" i="8"/>
  <c r="D90" i="8"/>
  <c r="G89" i="8"/>
  <c r="F89" i="8"/>
  <c r="E89" i="8"/>
  <c r="D89" i="8"/>
  <c r="G88" i="8"/>
  <c r="F88" i="8"/>
  <c r="E88" i="8"/>
  <c r="D88" i="8"/>
  <c r="G87" i="8"/>
  <c r="F87" i="8"/>
  <c r="E87" i="8"/>
  <c r="D87" i="8"/>
  <c r="G86" i="8"/>
  <c r="F86" i="8"/>
  <c r="E86" i="8"/>
  <c r="D86" i="8"/>
  <c r="G85" i="8"/>
  <c r="F85" i="8"/>
  <c r="E85" i="8"/>
  <c r="D85" i="8"/>
  <c r="G84" i="8"/>
  <c r="F84" i="8"/>
  <c r="E84" i="8"/>
  <c r="D84" i="8"/>
  <c r="G83" i="8"/>
  <c r="F83" i="8"/>
  <c r="E83" i="8"/>
  <c r="D83" i="8"/>
  <c r="G82" i="8"/>
  <c r="F82" i="8"/>
  <c r="E82" i="8"/>
  <c r="D82" i="8"/>
  <c r="G81" i="8"/>
  <c r="F81" i="8"/>
  <c r="E81" i="8"/>
  <c r="D81" i="8"/>
  <c r="G80" i="8"/>
  <c r="F80" i="8"/>
  <c r="E80" i="8"/>
  <c r="D80" i="8"/>
  <c r="G79" i="8"/>
  <c r="F79" i="8"/>
  <c r="E79" i="8"/>
  <c r="D79" i="8"/>
  <c r="G78" i="8"/>
  <c r="F78" i="8"/>
  <c r="E78" i="8"/>
  <c r="D78" i="8"/>
  <c r="G77" i="8"/>
  <c r="F77" i="8"/>
  <c r="E77" i="8"/>
  <c r="D77" i="8"/>
  <c r="G76" i="8"/>
  <c r="F76" i="8"/>
  <c r="E76" i="8"/>
  <c r="D76" i="8"/>
  <c r="G75" i="8"/>
  <c r="F75" i="8"/>
  <c r="E75" i="8"/>
  <c r="D75" i="8"/>
  <c r="G74" i="8"/>
  <c r="F74" i="8"/>
  <c r="E74" i="8"/>
  <c r="D74" i="8"/>
  <c r="G73" i="8"/>
  <c r="F73" i="8"/>
  <c r="E73" i="8"/>
  <c r="D73" i="8"/>
  <c r="G72" i="8"/>
  <c r="F72" i="8"/>
  <c r="E72" i="8"/>
  <c r="D72" i="8"/>
  <c r="G71" i="8"/>
  <c r="F71" i="8"/>
  <c r="E71" i="8"/>
  <c r="D71" i="8"/>
  <c r="G70" i="8"/>
  <c r="F70" i="8"/>
  <c r="E70" i="8"/>
  <c r="D70" i="8"/>
  <c r="G69" i="8"/>
  <c r="F69" i="8"/>
  <c r="E69" i="8"/>
  <c r="D69" i="8"/>
  <c r="G68" i="8"/>
  <c r="F68" i="8"/>
  <c r="E68" i="8"/>
  <c r="D68" i="8"/>
  <c r="G67" i="8"/>
  <c r="F67" i="8"/>
  <c r="E67" i="8"/>
  <c r="D67" i="8"/>
  <c r="G66" i="8"/>
  <c r="F66" i="8"/>
  <c r="E66" i="8"/>
  <c r="D66" i="8"/>
  <c r="G65" i="8"/>
  <c r="F65" i="8"/>
  <c r="E65" i="8"/>
  <c r="D65" i="8"/>
  <c r="G64" i="8"/>
  <c r="F64" i="8"/>
  <c r="E64" i="8"/>
  <c r="D64" i="8"/>
  <c r="G63" i="8"/>
  <c r="F63" i="8"/>
  <c r="E63" i="8"/>
  <c r="D63" i="8"/>
  <c r="G62" i="8"/>
  <c r="F62" i="8"/>
  <c r="E62" i="8"/>
  <c r="D62" i="8"/>
  <c r="G61" i="8"/>
  <c r="F61" i="8"/>
  <c r="E61" i="8"/>
  <c r="D61" i="8"/>
  <c r="G60" i="8"/>
  <c r="F60" i="8"/>
  <c r="E60" i="8"/>
  <c r="D60" i="8"/>
  <c r="G59" i="8"/>
  <c r="F59" i="8"/>
  <c r="E59" i="8"/>
  <c r="D59" i="8"/>
  <c r="G58" i="8"/>
  <c r="F58" i="8"/>
  <c r="E58" i="8"/>
  <c r="D58" i="8"/>
  <c r="G57" i="8"/>
  <c r="F57" i="8"/>
  <c r="E57" i="8"/>
  <c r="D57" i="8"/>
  <c r="G56" i="8"/>
  <c r="F56" i="8"/>
  <c r="E56" i="8"/>
  <c r="D56" i="8"/>
  <c r="G55" i="8"/>
  <c r="F55" i="8"/>
  <c r="E55" i="8"/>
  <c r="D55" i="8"/>
  <c r="G54" i="8"/>
  <c r="F54" i="8"/>
  <c r="E54" i="8"/>
  <c r="D54" i="8"/>
  <c r="G53" i="8"/>
  <c r="F53" i="8"/>
  <c r="E53" i="8"/>
  <c r="D53" i="8"/>
  <c r="G52" i="8"/>
  <c r="F52" i="8"/>
  <c r="E52" i="8"/>
  <c r="D52" i="8"/>
  <c r="G51" i="8"/>
  <c r="F51" i="8"/>
  <c r="E51" i="8"/>
  <c r="D51" i="8"/>
  <c r="G50" i="8"/>
  <c r="F50" i="8"/>
  <c r="E50" i="8"/>
  <c r="D50" i="8"/>
  <c r="G49" i="8"/>
  <c r="F49" i="8"/>
  <c r="E49" i="8"/>
  <c r="D49" i="8"/>
  <c r="G48" i="8"/>
  <c r="F48" i="8"/>
  <c r="E48" i="8"/>
  <c r="D48" i="8"/>
  <c r="G47" i="8"/>
  <c r="F47" i="8"/>
  <c r="E47" i="8"/>
  <c r="D47" i="8"/>
  <c r="G46" i="8"/>
  <c r="F46" i="8"/>
  <c r="E46" i="8"/>
  <c r="D46" i="8"/>
  <c r="G45" i="8"/>
  <c r="F45" i="8"/>
  <c r="E45" i="8"/>
  <c r="D45" i="8"/>
  <c r="G44" i="8"/>
  <c r="F44" i="8"/>
  <c r="E44" i="8"/>
  <c r="D44" i="8"/>
  <c r="G43" i="8"/>
  <c r="F43" i="8"/>
  <c r="E43" i="8"/>
  <c r="D43" i="8"/>
  <c r="G42" i="8"/>
  <c r="F42" i="8"/>
  <c r="E42" i="8"/>
  <c r="D42" i="8"/>
  <c r="G41" i="8"/>
  <c r="F41" i="8"/>
  <c r="E41" i="8"/>
  <c r="D41" i="8"/>
  <c r="G40" i="8"/>
  <c r="F40" i="8"/>
  <c r="E40" i="8"/>
  <c r="D40" i="8"/>
  <c r="G39" i="8"/>
  <c r="F39" i="8"/>
  <c r="E39" i="8"/>
  <c r="D39" i="8"/>
  <c r="G38" i="8"/>
  <c r="F38" i="8"/>
  <c r="E38" i="8"/>
  <c r="D38" i="8"/>
  <c r="G37" i="8"/>
  <c r="F37" i="8"/>
  <c r="E37" i="8"/>
  <c r="D37" i="8"/>
  <c r="G36" i="8"/>
  <c r="F36" i="8"/>
  <c r="E36" i="8"/>
  <c r="D36" i="8"/>
  <c r="G35" i="8"/>
  <c r="F35" i="8"/>
  <c r="E35" i="8"/>
  <c r="D35" i="8"/>
  <c r="G34" i="8"/>
  <c r="F34" i="8"/>
  <c r="E34" i="8"/>
  <c r="D34" i="8"/>
  <c r="G33" i="8"/>
  <c r="F33" i="8"/>
  <c r="E33" i="8"/>
  <c r="D33" i="8"/>
  <c r="G32" i="8"/>
  <c r="F32" i="8"/>
  <c r="E32" i="8"/>
  <c r="D32" i="8"/>
  <c r="G31" i="8"/>
  <c r="F31" i="8"/>
  <c r="E31" i="8"/>
  <c r="D31" i="8"/>
  <c r="G30" i="8"/>
  <c r="F30" i="8"/>
  <c r="E30" i="8"/>
  <c r="D30" i="8"/>
  <c r="G29" i="8"/>
  <c r="F29" i="8"/>
  <c r="E29" i="8"/>
  <c r="D29" i="8"/>
  <c r="G28" i="8"/>
  <c r="F28" i="8"/>
  <c r="E28" i="8"/>
  <c r="D28" i="8"/>
  <c r="G27" i="8"/>
  <c r="F27" i="8"/>
  <c r="E27" i="8"/>
  <c r="D27" i="8"/>
  <c r="G26" i="8"/>
  <c r="F26" i="8"/>
  <c r="E26" i="8"/>
  <c r="D26" i="8"/>
  <c r="G25" i="8"/>
  <c r="F25" i="8"/>
  <c r="E25" i="8"/>
  <c r="D25" i="8"/>
  <c r="G24" i="8"/>
  <c r="F24" i="8"/>
  <c r="E24" i="8"/>
  <c r="D24" i="8"/>
  <c r="G23" i="8"/>
  <c r="F23" i="8"/>
  <c r="E23" i="8"/>
  <c r="D23" i="8"/>
  <c r="G22" i="8"/>
  <c r="F22" i="8"/>
  <c r="E22" i="8"/>
  <c r="D22" i="8"/>
  <c r="G21" i="8"/>
  <c r="F21" i="8"/>
  <c r="E21" i="8"/>
  <c r="D21" i="8"/>
  <c r="G20" i="8"/>
  <c r="F20" i="8"/>
  <c r="E20" i="8"/>
  <c r="D20" i="8"/>
  <c r="G19" i="8"/>
  <c r="F19" i="8"/>
  <c r="E19" i="8"/>
  <c r="D19" i="8"/>
  <c r="G18" i="8"/>
  <c r="F18" i="8"/>
  <c r="E18" i="8"/>
  <c r="D18" i="8"/>
  <c r="G17" i="8"/>
  <c r="F17" i="8"/>
  <c r="E17" i="8"/>
  <c r="D17" i="8"/>
  <c r="G16" i="8"/>
  <c r="F16" i="8"/>
  <c r="E16" i="8"/>
  <c r="D16" i="8"/>
  <c r="G15" i="8"/>
  <c r="F15" i="8"/>
  <c r="E15" i="8"/>
  <c r="D15" i="8"/>
  <c r="G14" i="8"/>
  <c r="F14" i="8"/>
  <c r="E14" i="8"/>
  <c r="D14" i="8"/>
  <c r="G13" i="8"/>
  <c r="F13" i="8"/>
  <c r="E13" i="8"/>
  <c r="D13" i="8"/>
  <c r="G12" i="8"/>
  <c r="F12" i="8"/>
  <c r="E12" i="8"/>
  <c r="D12" i="8"/>
  <c r="G11" i="8"/>
  <c r="F11" i="8"/>
  <c r="E11" i="8"/>
  <c r="D11" i="8"/>
  <c r="G10" i="8"/>
  <c r="F10" i="8"/>
  <c r="E10" i="8"/>
  <c r="D10" i="8"/>
  <c r="H130" i="8" l="1"/>
  <c r="J130" i="8" s="1"/>
  <c r="H27" i="8"/>
  <c r="J27" i="8" s="1"/>
  <c r="H22" i="8"/>
  <c r="J22" i="8" s="1"/>
  <c r="H98" i="8"/>
  <c r="J98" i="8" s="1"/>
  <c r="H28" i="8"/>
  <c r="J28" i="8" s="1"/>
  <c r="H29" i="8"/>
  <c r="J29" i="8" s="1"/>
  <c r="H97" i="8"/>
  <c r="J97" i="8" s="1"/>
  <c r="H162" i="8"/>
  <c r="J162" i="8" s="1"/>
  <c r="H11" i="8"/>
  <c r="J11" i="8" s="1"/>
  <c r="H15" i="8"/>
  <c r="J15" i="8" s="1"/>
  <c r="H19" i="8"/>
  <c r="J19" i="8" s="1"/>
  <c r="H24" i="8"/>
  <c r="J24" i="8" s="1"/>
  <c r="H31" i="8"/>
  <c r="J31" i="8" s="1"/>
  <c r="H35" i="8"/>
  <c r="J35" i="8" s="1"/>
  <c r="H39" i="8"/>
  <c r="J39" i="8" s="1"/>
  <c r="H43" i="8"/>
  <c r="J43" i="8" s="1"/>
  <c r="H47" i="8"/>
  <c r="J47" i="8" s="1"/>
  <c r="H51" i="8"/>
  <c r="J51" i="8" s="1"/>
  <c r="H55" i="8"/>
  <c r="J55" i="8" s="1"/>
  <c r="H79" i="8"/>
  <c r="J79" i="8" s="1"/>
  <c r="H108" i="8"/>
  <c r="J108" i="8" s="1"/>
  <c r="H112" i="8"/>
  <c r="J112" i="8" s="1"/>
  <c r="H140" i="8"/>
  <c r="J140" i="8" s="1"/>
  <c r="H144" i="8"/>
  <c r="J144" i="8" s="1"/>
  <c r="H101" i="8"/>
  <c r="J101" i="8" s="1"/>
  <c r="H105" i="8"/>
  <c r="J105" i="8" s="1"/>
  <c r="H133" i="8"/>
  <c r="J133" i="8" s="1"/>
  <c r="H137" i="8"/>
  <c r="J137" i="8" s="1"/>
  <c r="H165" i="8"/>
  <c r="J165" i="8" s="1"/>
  <c r="H173" i="8"/>
  <c r="J173" i="8" s="1"/>
  <c r="H181" i="8"/>
  <c r="J181" i="8" s="1"/>
  <c r="H189" i="8"/>
  <c r="J189" i="8" s="1"/>
  <c r="H16" i="8"/>
  <c r="J16" i="8" s="1"/>
  <c r="H20" i="8"/>
  <c r="J20" i="8" s="1"/>
  <c r="H25" i="8"/>
  <c r="J25" i="8" s="1"/>
  <c r="H32" i="8"/>
  <c r="J32" i="8" s="1"/>
  <c r="H36" i="8"/>
  <c r="J36" i="8" s="1"/>
  <c r="H40" i="8"/>
  <c r="J40" i="8" s="1"/>
  <c r="H44" i="8"/>
  <c r="J44" i="8" s="1"/>
  <c r="H45" i="8"/>
  <c r="J45" i="8" s="1"/>
  <c r="H48" i="8"/>
  <c r="J48" i="8" s="1"/>
  <c r="H52" i="8"/>
  <c r="J52" i="8" s="1"/>
  <c r="H56" i="8"/>
  <c r="J56" i="8" s="1"/>
  <c r="H60" i="8"/>
  <c r="J60" i="8" s="1"/>
  <c r="H64" i="8"/>
  <c r="J64" i="8" s="1"/>
  <c r="H68" i="8"/>
  <c r="J68" i="8" s="1"/>
  <c r="H80" i="8"/>
  <c r="J80" i="8" s="1"/>
  <c r="H83" i="8"/>
  <c r="J83" i="8" s="1"/>
  <c r="H87" i="8"/>
  <c r="J87" i="8" s="1"/>
  <c r="H106" i="8"/>
  <c r="J106" i="8" s="1"/>
  <c r="H109" i="8"/>
  <c r="J109" i="8" s="1"/>
  <c r="H113" i="8"/>
  <c r="J113" i="8" s="1"/>
  <c r="H116" i="8"/>
  <c r="J116" i="8" s="1"/>
  <c r="H120" i="8"/>
  <c r="J120" i="8" s="1"/>
  <c r="H138" i="8"/>
  <c r="J138" i="8" s="1"/>
  <c r="H141" i="8"/>
  <c r="J141" i="8" s="1"/>
  <c r="H145" i="8"/>
  <c r="J145" i="8" s="1"/>
  <c r="H148" i="8"/>
  <c r="J148" i="8" s="1"/>
  <c r="H152" i="8"/>
  <c r="J152" i="8" s="1"/>
  <c r="H194" i="8"/>
  <c r="J194" i="8" s="1"/>
  <c r="H202" i="8"/>
  <c r="J202" i="8" s="1"/>
  <c r="H210" i="8"/>
  <c r="J210" i="8" s="1"/>
  <c r="H214" i="8"/>
  <c r="J214" i="8" s="1"/>
  <c r="H218" i="8"/>
  <c r="J218" i="8" s="1"/>
  <c r="H222" i="8"/>
  <c r="J222" i="8" s="1"/>
  <c r="H13" i="8"/>
  <c r="J13" i="8" s="1"/>
  <c r="H17" i="8"/>
  <c r="J17" i="8" s="1"/>
  <c r="H21" i="8"/>
  <c r="J21" i="8" s="1"/>
  <c r="H26" i="8"/>
  <c r="J26" i="8" s="1"/>
  <c r="H37" i="8"/>
  <c r="J37" i="8" s="1"/>
  <c r="H41" i="8"/>
  <c r="J41" i="8" s="1"/>
  <c r="H49" i="8"/>
  <c r="J49" i="8" s="1"/>
  <c r="H53" i="8"/>
  <c r="J53" i="8" s="1"/>
  <c r="H57" i="8"/>
  <c r="J57" i="8" s="1"/>
  <c r="H65" i="8"/>
  <c r="J65" i="8" s="1"/>
  <c r="H69" i="8"/>
  <c r="J69" i="8" s="1"/>
  <c r="H72" i="8"/>
  <c r="J72" i="8" s="1"/>
  <c r="H76" i="8"/>
  <c r="J76" i="8" s="1"/>
  <c r="H81" i="8"/>
  <c r="J81" i="8" s="1"/>
  <c r="H84" i="8"/>
  <c r="J84" i="8" s="1"/>
  <c r="H88" i="8"/>
  <c r="J88" i="8" s="1"/>
  <c r="H91" i="8"/>
  <c r="J91" i="8" s="1"/>
  <c r="H95" i="8"/>
  <c r="J95" i="8" s="1"/>
  <c r="H114" i="8"/>
  <c r="J114" i="8" s="1"/>
  <c r="H117" i="8"/>
  <c r="J117" i="8" s="1"/>
  <c r="H121" i="8"/>
  <c r="J121" i="8" s="1"/>
  <c r="H124" i="8"/>
  <c r="J124" i="8" s="1"/>
  <c r="H128" i="8"/>
  <c r="J128" i="8" s="1"/>
  <c r="H146" i="8"/>
  <c r="J146" i="8" s="1"/>
  <c r="H149" i="8"/>
  <c r="J149" i="8" s="1"/>
  <c r="H153" i="8"/>
  <c r="J153" i="8" s="1"/>
  <c r="H156" i="8"/>
  <c r="J156" i="8" s="1"/>
  <c r="H160" i="8"/>
  <c r="J160" i="8" s="1"/>
  <c r="H191" i="8"/>
  <c r="H195" i="8"/>
  <c r="J195" i="8" s="1"/>
  <c r="H199" i="8"/>
  <c r="J199" i="8" s="1"/>
  <c r="H203" i="8"/>
  <c r="J203" i="8" s="1"/>
  <c r="H207" i="8"/>
  <c r="J207" i="8" s="1"/>
  <c r="H211" i="8"/>
  <c r="J211" i="8" s="1"/>
  <c r="H215" i="8"/>
  <c r="J215" i="8" s="1"/>
  <c r="H219" i="8"/>
  <c r="J219" i="8" s="1"/>
  <c r="H223" i="8"/>
  <c r="J223" i="8" s="1"/>
  <c r="F226" i="8"/>
  <c r="H12" i="8"/>
  <c r="J12" i="8" s="1"/>
  <c r="G226" i="8"/>
  <c r="H33" i="8"/>
  <c r="J33" i="8" s="1"/>
  <c r="D226" i="8"/>
  <c r="H14" i="8"/>
  <c r="J14" i="8" s="1"/>
  <c r="H18" i="8"/>
  <c r="J18" i="8" s="1"/>
  <c r="H23" i="8"/>
  <c r="J23" i="8" s="1"/>
  <c r="H30" i="8"/>
  <c r="J30" i="8" s="1"/>
  <c r="H34" i="8"/>
  <c r="J34" i="8" s="1"/>
  <c r="H38" i="8"/>
  <c r="J38" i="8" s="1"/>
  <c r="H42" i="8"/>
  <c r="J42" i="8" s="1"/>
  <c r="H46" i="8"/>
  <c r="J46" i="8" s="1"/>
  <c r="H50" i="8"/>
  <c r="J50" i="8" s="1"/>
  <c r="H54" i="8"/>
  <c r="J54" i="8" s="1"/>
  <c r="H58" i="8"/>
  <c r="J58" i="8" s="1"/>
  <c r="H62" i="8"/>
  <c r="J62" i="8" s="1"/>
  <c r="H70" i="8"/>
  <c r="J70" i="8" s="1"/>
  <c r="H73" i="8"/>
  <c r="J73" i="8" s="1"/>
  <c r="H77" i="8"/>
  <c r="J77" i="8" s="1"/>
  <c r="H89" i="8"/>
  <c r="J89" i="8" s="1"/>
  <c r="H92" i="8"/>
  <c r="J92" i="8" s="1"/>
  <c r="H96" i="8"/>
  <c r="J96" i="8" s="1"/>
  <c r="H100" i="8"/>
  <c r="J100" i="8" s="1"/>
  <c r="H104" i="8"/>
  <c r="J104" i="8" s="1"/>
  <c r="H122" i="8"/>
  <c r="J122" i="8" s="1"/>
  <c r="H125" i="8"/>
  <c r="J125" i="8" s="1"/>
  <c r="H129" i="8"/>
  <c r="J129" i="8" s="1"/>
  <c r="H132" i="8"/>
  <c r="J132" i="8" s="1"/>
  <c r="H136" i="8"/>
  <c r="J136" i="8" s="1"/>
  <c r="H154" i="8"/>
  <c r="J154" i="8" s="1"/>
  <c r="H157" i="8"/>
  <c r="J157" i="8" s="1"/>
  <c r="H161" i="8"/>
  <c r="J161" i="8" s="1"/>
  <c r="H164" i="8"/>
  <c r="J164" i="8" s="1"/>
  <c r="H168" i="8"/>
  <c r="J168" i="8" s="1"/>
  <c r="H172" i="8"/>
  <c r="J172" i="8" s="1"/>
  <c r="H176" i="8"/>
  <c r="J176" i="8" s="1"/>
  <c r="H180" i="8"/>
  <c r="J180" i="8" s="1"/>
  <c r="H184" i="8"/>
  <c r="J184" i="8" s="1"/>
  <c r="H188" i="8"/>
  <c r="J188" i="8" s="1"/>
  <c r="H192" i="8"/>
  <c r="J192" i="8" s="1"/>
  <c r="H10" i="8"/>
  <c r="J10" i="8" s="1"/>
  <c r="H59" i="8"/>
  <c r="J59" i="8" s="1"/>
  <c r="H200" i="8"/>
  <c r="J200" i="8" s="1"/>
  <c r="H208" i="8"/>
  <c r="J208" i="8" s="1"/>
  <c r="H216" i="8"/>
  <c r="J216" i="8" s="1"/>
  <c r="H224" i="8"/>
  <c r="J224" i="8" s="1"/>
  <c r="E226" i="8"/>
  <c r="H61" i="8"/>
  <c r="J61" i="8" s="1"/>
  <c r="H63" i="8"/>
  <c r="J63" i="8" s="1"/>
  <c r="H66" i="8"/>
  <c r="J66" i="8" s="1"/>
  <c r="H71" i="8"/>
  <c r="J71" i="8" s="1"/>
  <c r="H74" i="8"/>
  <c r="J74" i="8" s="1"/>
  <c r="H82" i="8"/>
  <c r="J82" i="8" s="1"/>
  <c r="H85" i="8"/>
  <c r="J85" i="8" s="1"/>
  <c r="H90" i="8"/>
  <c r="J90" i="8" s="1"/>
  <c r="H93" i="8"/>
  <c r="J93" i="8" s="1"/>
  <c r="H99" i="8"/>
  <c r="J99" i="8" s="1"/>
  <c r="H102" i="8"/>
  <c r="J102" i="8" s="1"/>
  <c r="H107" i="8"/>
  <c r="J107" i="8" s="1"/>
  <c r="H110" i="8"/>
  <c r="J110" i="8" s="1"/>
  <c r="H115" i="8"/>
  <c r="J115" i="8" s="1"/>
  <c r="H118" i="8"/>
  <c r="J118" i="8" s="1"/>
  <c r="H123" i="8"/>
  <c r="J123" i="8" s="1"/>
  <c r="H126" i="8"/>
  <c r="J126" i="8" s="1"/>
  <c r="H131" i="8"/>
  <c r="J131" i="8" s="1"/>
  <c r="H134" i="8"/>
  <c r="J134" i="8" s="1"/>
  <c r="H139" i="8"/>
  <c r="J139" i="8" s="1"/>
  <c r="H142" i="8"/>
  <c r="J142" i="8" s="1"/>
  <c r="H147" i="8"/>
  <c r="J147" i="8" s="1"/>
  <c r="H150" i="8"/>
  <c r="J150" i="8" s="1"/>
  <c r="H155" i="8"/>
  <c r="J155" i="8" s="1"/>
  <c r="H158" i="8"/>
  <c r="J158" i="8" s="1"/>
  <c r="H163" i="8"/>
  <c r="J163" i="8" s="1"/>
  <c r="H166" i="8"/>
  <c r="J166" i="8" s="1"/>
  <c r="H171" i="8"/>
  <c r="J171" i="8" s="1"/>
  <c r="H174" i="8"/>
  <c r="J174" i="8" s="1"/>
  <c r="H179" i="8"/>
  <c r="J179" i="8" s="1"/>
  <c r="H182" i="8"/>
  <c r="J182" i="8" s="1"/>
  <c r="H187" i="8"/>
  <c r="J187" i="8" s="1"/>
  <c r="H190" i="8"/>
  <c r="J190" i="8" s="1"/>
  <c r="H193" i="8"/>
  <c r="J193" i="8" s="1"/>
  <c r="H198" i="8"/>
  <c r="J198" i="8" s="1"/>
  <c r="H201" i="8"/>
  <c r="J201" i="8" s="1"/>
  <c r="H206" i="8"/>
  <c r="J206" i="8" s="1"/>
  <c r="H209" i="8"/>
  <c r="J209" i="8" s="1"/>
  <c r="H217" i="8"/>
  <c r="J217" i="8" s="1"/>
  <c r="H225" i="8"/>
  <c r="J225" i="8" s="1"/>
  <c r="H169" i="8"/>
  <c r="J169" i="8" s="1"/>
  <c r="H177" i="8"/>
  <c r="J177" i="8" s="1"/>
  <c r="H185" i="8"/>
  <c r="J185" i="8" s="1"/>
  <c r="H196" i="8"/>
  <c r="J196" i="8" s="1"/>
  <c r="H204" i="8"/>
  <c r="J204" i="8" s="1"/>
  <c r="H212" i="8"/>
  <c r="J212" i="8" s="1"/>
  <c r="H220" i="8"/>
  <c r="J220" i="8" s="1"/>
  <c r="H67" i="8"/>
  <c r="J67" i="8" s="1"/>
  <c r="H75" i="8"/>
  <c r="J75" i="8" s="1"/>
  <c r="H78" i="8"/>
  <c r="J78" i="8" s="1"/>
  <c r="H86" i="8"/>
  <c r="J86" i="8" s="1"/>
  <c r="H94" i="8"/>
  <c r="J94" i="8" s="1"/>
  <c r="H103" i="8"/>
  <c r="J103" i="8" s="1"/>
  <c r="H111" i="8"/>
  <c r="J111" i="8" s="1"/>
  <c r="H119" i="8"/>
  <c r="J119" i="8" s="1"/>
  <c r="H127" i="8"/>
  <c r="J127" i="8" s="1"/>
  <c r="H135" i="8"/>
  <c r="J135" i="8" s="1"/>
  <c r="H143" i="8"/>
  <c r="J143" i="8" s="1"/>
  <c r="H151" i="8"/>
  <c r="J151" i="8" s="1"/>
  <c r="H159" i="8"/>
  <c r="J159" i="8" s="1"/>
  <c r="H167" i="8"/>
  <c r="J167" i="8" s="1"/>
  <c r="H170" i="8"/>
  <c r="J170" i="8" s="1"/>
  <c r="H175" i="8"/>
  <c r="J175" i="8" s="1"/>
  <c r="H178" i="8"/>
  <c r="J178" i="8" s="1"/>
  <c r="H183" i="8"/>
  <c r="J183" i="8" s="1"/>
  <c r="H186" i="8"/>
  <c r="J186" i="8" s="1"/>
  <c r="H197" i="8"/>
  <c r="J197" i="8" s="1"/>
  <c r="H205" i="8"/>
  <c r="J205" i="8" s="1"/>
  <c r="H213" i="8"/>
  <c r="J213" i="8" s="1"/>
  <c r="H221" i="8"/>
  <c r="J221" i="8" s="1"/>
  <c r="H226" i="8" l="1"/>
  <c r="J226"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Bret Schlyer</author>
  </authors>
  <commentList>
    <comment ref="I9" authorId="0" shapeId="0" xr:uid="{CBA1E1FB-A370-41D3-BB25-D509832D28DB}">
      <text>
        <r>
          <rPr>
            <b/>
            <sz val="9"/>
            <color indexed="81"/>
            <rFont val="Tahoma"/>
            <family val="2"/>
          </rPr>
          <t>Bret Schlyer:</t>
        </r>
        <r>
          <rPr>
            <sz val="9"/>
            <color indexed="81"/>
            <rFont val="Tahoma"/>
            <family val="2"/>
          </rPr>
          <t xml:space="preserve">
Per Nevada AGCAP FY18 Actuals v122118</t>
        </r>
      </text>
    </comment>
    <comment ref="A104" authorId="0" shapeId="0" xr:uid="{611CA051-7687-493C-8805-A8436A23C56A}">
      <text>
        <r>
          <rPr>
            <b/>
            <sz val="9"/>
            <color indexed="81"/>
            <rFont val="Tahoma"/>
            <family val="2"/>
          </rPr>
          <t>Bret Schlyer:</t>
        </r>
        <r>
          <rPr>
            <sz val="9"/>
            <color indexed="81"/>
            <rFont val="Tahoma"/>
            <family val="2"/>
          </rPr>
          <t xml:space="preserve">
new in 2016 - not on 2015 BA report</t>
        </r>
      </text>
    </comment>
    <comment ref="C171" authorId="0" shapeId="0" xr:uid="{AD96EC9A-235C-4D03-A863-00EF5610593D}">
      <text>
        <r>
          <rPr>
            <b/>
            <sz val="9"/>
            <color indexed="81"/>
            <rFont val="Tahoma"/>
            <family val="2"/>
          </rPr>
          <t>Bret Schlyer:</t>
        </r>
        <r>
          <rPr>
            <sz val="9"/>
            <color indexed="81"/>
            <rFont val="Tahoma"/>
            <family val="2"/>
          </rPr>
          <t xml:space="preserve">
Fee Funded beginning in FY16</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Bret Schlyer</author>
  </authors>
  <commentList>
    <comment ref="I9" authorId="0" shapeId="0" xr:uid="{BBC7C7D3-002A-4EDB-8676-122F7908C14E}">
      <text>
        <r>
          <rPr>
            <b/>
            <sz val="9"/>
            <color indexed="81"/>
            <rFont val="Tahoma"/>
            <family val="2"/>
          </rPr>
          <t>Bret Schlyer:</t>
        </r>
        <r>
          <rPr>
            <sz val="9"/>
            <color indexed="81"/>
            <rFont val="Tahoma"/>
            <family val="2"/>
          </rPr>
          <t xml:space="preserve">
Per Nevada AGCAP FY18 Budget v121316</t>
        </r>
      </text>
    </comment>
    <comment ref="I62" authorId="0" shapeId="0" xr:uid="{48659BAE-23A5-4AD2-AE35-9240B34102B5}">
      <text>
        <r>
          <rPr>
            <b/>
            <sz val="9"/>
            <color indexed="81"/>
            <rFont val="Tahoma"/>
            <family val="2"/>
          </rPr>
          <t>Bret Schlyer:</t>
        </r>
        <r>
          <rPr>
            <sz val="9"/>
            <color indexed="81"/>
            <rFont val="Tahoma"/>
            <family val="2"/>
          </rPr>
          <t xml:space="preserve">
includes  2892</t>
        </r>
      </text>
    </comment>
    <comment ref="I77" authorId="0" shapeId="0" xr:uid="{E4BB333B-93DE-4926-A6C8-B6A6169B1137}">
      <text>
        <r>
          <rPr>
            <b/>
            <sz val="9"/>
            <color indexed="81"/>
            <rFont val="Tahoma"/>
            <family val="2"/>
          </rPr>
          <t>Bret Schlyer:</t>
        </r>
        <r>
          <rPr>
            <sz val="9"/>
            <color indexed="81"/>
            <rFont val="Tahoma"/>
            <family val="2"/>
          </rPr>
          <t xml:space="preserve">
moved to 1522</t>
        </r>
      </text>
    </comment>
    <comment ref="A104" authorId="0" shapeId="0" xr:uid="{CBA4EBCF-46D2-420B-B5FB-C0D0681C236E}">
      <text>
        <r>
          <rPr>
            <b/>
            <sz val="9"/>
            <color indexed="81"/>
            <rFont val="Tahoma"/>
            <family val="2"/>
          </rPr>
          <t>Bret Schlyer:</t>
        </r>
        <r>
          <rPr>
            <sz val="9"/>
            <color indexed="81"/>
            <rFont val="Tahoma"/>
            <family val="2"/>
          </rPr>
          <t xml:space="preserve">
new in 2016 - not on 2015 BA report</t>
        </r>
      </text>
    </comment>
    <comment ref="C171" authorId="0" shapeId="0" xr:uid="{5A51AEE2-0642-4F22-A92D-78B7D32D55F1}">
      <text>
        <r>
          <rPr>
            <b/>
            <sz val="9"/>
            <color indexed="81"/>
            <rFont val="Tahoma"/>
            <family val="2"/>
          </rPr>
          <t>Bret Schlyer:</t>
        </r>
        <r>
          <rPr>
            <sz val="9"/>
            <color indexed="81"/>
            <rFont val="Tahoma"/>
            <family val="2"/>
          </rPr>
          <t xml:space="preserve">
Fee Funded beginning in FY16</t>
        </r>
      </text>
    </comment>
  </commentList>
</comments>
</file>

<file path=xl/sharedStrings.xml><?xml version="1.0" encoding="utf-8"?>
<sst xmlns="http://schemas.openxmlformats.org/spreadsheetml/2006/main" count="2124" uniqueCount="508">
  <si>
    <t>Table of Contents</t>
  </si>
  <si>
    <t>Schedule Description</t>
  </si>
  <si>
    <t>Allocation Basis Units</t>
  </si>
  <si>
    <t>Allocation Basis Source</t>
  </si>
  <si>
    <t>Page #</t>
  </si>
  <si>
    <t>Summary Schedule</t>
  </si>
  <si>
    <t>1030 - ATTORNEY GENERAL</t>
  </si>
  <si>
    <t>Department Costs</t>
  </si>
  <si>
    <t>Incoming Costs</t>
  </si>
  <si>
    <t>Attorney General Admin</t>
  </si>
  <si>
    <t>Expenditure Detail Reports, DAWN &amp; HRDW</t>
  </si>
  <si>
    <t>Agency Legal Services</t>
  </si>
  <si>
    <t>Direct 100% Allocation to 1030 Agency Legal Services</t>
  </si>
  <si>
    <t>n/a - Direct</t>
  </si>
  <si>
    <t>Investigations Admin</t>
  </si>
  <si>
    <t>Direct 100% Allocation to 1030 Investigations Admin</t>
  </si>
  <si>
    <t>NDOT Claims Adjustors</t>
  </si>
  <si>
    <t>Direct 100% Allocation to 1030 NDOT Claims Adjustors</t>
  </si>
  <si>
    <t>Investigations</t>
  </si>
  <si>
    <t>**Not Allocated**</t>
  </si>
  <si>
    <t>n/a</t>
  </si>
  <si>
    <t>Clief Legal Office</t>
  </si>
  <si>
    <t>Other Non-Allocated Activities</t>
  </si>
  <si>
    <t>Allocation Summary</t>
  </si>
  <si>
    <t>1030 - AGENCY LEGAL SERVICES</t>
  </si>
  <si>
    <t>FY18 attorney hours by client</t>
  </si>
  <si>
    <t>Time reporting and accounting system</t>
  </si>
  <si>
    <t>1030 - INVESTIGATIONS ADMIN</t>
  </si>
  <si>
    <t>HRDW</t>
  </si>
  <si>
    <t>1030 - NDOT CLAIMS ADJUSTORS</t>
  </si>
  <si>
    <t>100% to the Nevada Department of Transportation</t>
  </si>
  <si>
    <t>n/a - Direct (sole function of the employees)</t>
  </si>
  <si>
    <t>Department</t>
  </si>
  <si>
    <t>1030 - AG INVESTIGATORS</t>
  </si>
  <si>
    <t>1030 - CHIEF LEGAL OFFICER</t>
  </si>
  <si>
    <t>1030 - OTHER NON-ALLOC ACTIVITY</t>
  </si>
  <si>
    <t>1002 - AG EXTRADITION COORD</t>
  </si>
  <si>
    <t>1031 - AG SPECIAL FUND</t>
  </si>
  <si>
    <t>1033 - AG WORKERS COMP FRAUD</t>
  </si>
  <si>
    <t>1036 - AG CRIME PREVENT</t>
  </si>
  <si>
    <t>1037 - AG MEDICAID FRAUD</t>
  </si>
  <si>
    <t>1038 - AG CONSUMER ADVOCATE</t>
  </si>
  <si>
    <t>1040 - VIOLENCE AGAINST WOMEN</t>
  </si>
  <si>
    <t>Total Current Allocations</t>
  </si>
  <si>
    <t>1041 - PROS ATTORNEY</t>
  </si>
  <si>
    <t>1042 - AG VICTIMS DOM VIOL</t>
  </si>
  <si>
    <t>1047 - AG STATE SETTLEMENTS</t>
  </si>
  <si>
    <t>1348 - AG TORT CLAIMS</t>
  </si>
  <si>
    <t>1045 - NATIONAL MORTGAGE SETTLE</t>
  </si>
  <si>
    <t>1000 - OFFICE OF THE GOVERNOR</t>
  </si>
  <si>
    <t>1003 - CONSUMER HEALTH</t>
  </si>
  <si>
    <t>1003 - GOV OFFICE SCIENCE INNOV &amp; TECH (014)</t>
  </si>
  <si>
    <t>1004 - OFFICE OF WORKFORCE INNOV (010)</t>
  </si>
  <si>
    <t>1004 - STATE APPRENTICESHIP COUNCIL (010)</t>
  </si>
  <si>
    <t>1005 - HIGH LEVEL NUCLEAR WASTE</t>
  </si>
  <si>
    <t>1013 - ATTORNEY FOR INJURED WORKERS</t>
  </si>
  <si>
    <t>1015 - HEARINGS &amp; APPEALS</t>
  </si>
  <si>
    <t>1017 - DEFERRED COMPENSATION</t>
  </si>
  <si>
    <t>1020 - LIEUTENANT GOVERNOR</t>
  </si>
  <si>
    <t>1029 - COMMISSION FOR WOMEN</t>
  </si>
  <si>
    <t>1050 - SECRETARY OF STATE</t>
  </si>
  <si>
    <t>1052 - STATE ARCHIVES</t>
  </si>
  <si>
    <t>1080 - STATE TREASURER</t>
  </si>
  <si>
    <t>1081 - HIGHER EDUCATION TUITION ADMIN</t>
  </si>
  <si>
    <t>1088 - MILLENNIUM SCHOLARSHIP ADMIN</t>
  </si>
  <si>
    <t>1092 - COLLEGE SAVINGS PLAN</t>
  </si>
  <si>
    <t>1130 - CONTROLLER</t>
  </si>
  <si>
    <t>1330 - STATE PRINTING OFFICE</t>
  </si>
  <si>
    <t>1337 - DEPT OF ADMINISTRATION DIR OFFICE</t>
  </si>
  <si>
    <t>1338 - PUBLIC EMPLOYEES HLTH PROGRAM</t>
  </si>
  <si>
    <t>1340 - BUDGET AND PLANNING</t>
  </si>
  <si>
    <t>1342 - ADM INTERNAL AUDIT</t>
  </si>
  <si>
    <t>1343 - ETHICS COMMISSION</t>
  </si>
  <si>
    <t>1345 - MERIT AWARD BOARD</t>
  </si>
  <si>
    <t>1349 - BUILDINGS &amp; GROUNDS</t>
  </si>
  <si>
    <t>1352 - INSURANCE &amp; LOSS PREVENTION</t>
  </si>
  <si>
    <t>1354 - FLEET SERVICES DIVISION</t>
  </si>
  <si>
    <t>1358 - PURCHASING</t>
  </si>
  <si>
    <t>1363 - HUMAN RESOURCE MANAGEMENT</t>
  </si>
  <si>
    <t>1371 - ADMINISTRATIVE SERVICES</t>
  </si>
  <si>
    <t>1373 - OFFICE OF CIO</t>
  </si>
  <si>
    <t>1374 - EMPLOYEE MANAGEMENT RELATIONS</t>
  </si>
  <si>
    <t>1400 - SILVER STATE HLTH INS EXCH ADM</t>
  </si>
  <si>
    <t>1483 - ADMIN OFFICE OF THE COURTS</t>
  </si>
  <si>
    <t>1494 - SUPREME COURT</t>
  </si>
  <si>
    <t>1497 - JUDICIAL DISCIPLINE</t>
  </si>
  <si>
    <t>1522 - COMMISSION ON TOURISM</t>
  </si>
  <si>
    <t>1526 - GOVERNOR'S OFFICE OF ECON DEV</t>
  </si>
  <si>
    <t>1530 - NEVADA MAGAZINE</t>
  </si>
  <si>
    <t>1560 - PUBLIC WORKS DIVISION</t>
  </si>
  <si>
    <t>1562 - PUBLIC WORKS INSPECTION</t>
  </si>
  <si>
    <t>2361 - DEPARTMENT OF TAXATION</t>
  </si>
  <si>
    <t>2560 - DEPARTMENT OF VETERANS SVCS</t>
  </si>
  <si>
    <t>2580 - OFFICE OF EQUAL RIGHTS</t>
  </si>
  <si>
    <t>2600 - INDIAN COMMISSION</t>
  </si>
  <si>
    <t>2615 - SCHOOL REMEDIATION TRUST FUND</t>
  </si>
  <si>
    <t>2631 - LEGISLATIVE COUNSEL BUREAU</t>
  </si>
  <si>
    <t>2666 - COMMISSION ON POSTSECONDARY ED</t>
  </si>
  <si>
    <t>2673 - EDUCATION STATE PROGRAMS</t>
  </si>
  <si>
    <t>2711 - STATE PUBLIC CHARTER SCHL AUTH</t>
  </si>
  <si>
    <t>2720 - EDUCATION SUPPORT SERVICES</t>
  </si>
  <si>
    <t>2892 - CULTURAL AFF ADM</t>
  </si>
  <si>
    <t>2941 - MUSEUMS AND HISTORY ADMIN</t>
  </si>
  <si>
    <t>2979 - NEVADA ARTS COUNCIL</t>
  </si>
  <si>
    <t>2980 - UNIVERSITY OF NEVADA - RENO</t>
  </si>
  <si>
    <t>2987 - UNIVERSITY OF NEVADA LAS VEGAS</t>
  </si>
  <si>
    <t>2995 - W.I.C.H.E. ADMINISTRATION</t>
  </si>
  <si>
    <t>3012 - WESTERN NEVADA COLLEGE</t>
  </si>
  <si>
    <t>3018 - TRUCKEE MEADOWS COMM COLLEGE</t>
  </si>
  <si>
    <t>3101 - RADIOLOGICAL HEALTH</t>
  </si>
  <si>
    <t>3140 - TOBACCO SETTLEMENT PROGRAM</t>
  </si>
  <si>
    <t>3143 - UNITY/SACWIS</t>
  </si>
  <si>
    <t>3145 - CHILDREN, YOUTH &amp; FAMILY ADMIN</t>
  </si>
  <si>
    <t>3146 - HR SENIOR SVCS PROGRAM</t>
  </si>
  <si>
    <t>3149 - CHILD CARE SERVICES</t>
  </si>
  <si>
    <t>3150 - DHR ADMINISTRATION</t>
  </si>
  <si>
    <t>3151 - AGING FEDERAL PROGRAMS &amp; ADMIN</t>
  </si>
  <si>
    <t>3153 - CANCER CONTROL REGISTRY</t>
  </si>
  <si>
    <t>3156 - SENIOR RX &amp; DISABILITY RX</t>
  </si>
  <si>
    <t>3158 - HEALTH CARE FINANCING &amp; POLICY</t>
  </si>
  <si>
    <t>3161 - HHS-DPBH-SO NV ADULT MNTL HLTH</t>
  </si>
  <si>
    <t>3162 - HHS-DPBH-NO NV ADULT MNTL HLTH</t>
  </si>
  <si>
    <t>3165 - NV COMMISSION ON SPORTS (400)</t>
  </si>
  <si>
    <t>3167 - RURAL REGIONAL CENTER</t>
  </si>
  <si>
    <t>3168 - HHS-DPBH-BEHAVRL HEALTH ADMIN</t>
  </si>
  <si>
    <t>3169 - SUBSTANCE ABUSE &amp; PREV</t>
  </si>
  <si>
    <t>3170 - HHS-DPBH-SUB AB PREV &amp; TREATMN</t>
  </si>
  <si>
    <t>3173 - ENVIRONMENTAL PROTECTION ADMIN</t>
  </si>
  <si>
    <t>3175 - BUREAU OF INDUSTRIAL SITE CLEANUP</t>
  </si>
  <si>
    <t>3185 - AIR QUALITY</t>
  </si>
  <si>
    <t>3186 - BUREAU OF WATER</t>
  </si>
  <si>
    <t>3187 - BUR WASTE MGMT &amp; CORRCTV ACTNS</t>
  </si>
  <si>
    <t>3188 - MINING REGULATION/RECLAMATION</t>
  </si>
  <si>
    <t>3190 - HEALTH STATISTICS &amp; PLANNING</t>
  </si>
  <si>
    <t>3193 - WATER QUALITY PLANNING</t>
  </si>
  <si>
    <t>3194 - CONSUMER PROTECTION</t>
  </si>
  <si>
    <t>3197 - SAFE DRINKING WATER REGULATORY</t>
  </si>
  <si>
    <t>3208 - EARLY INTERVENTION SERVICES</t>
  </si>
  <si>
    <t>3213 - IMMUNIZATION PROGRAM</t>
  </si>
  <si>
    <t>3214 - WIC FOOD SUPPLEMENT</t>
  </si>
  <si>
    <t>3215 - COMMUNICABLE DISEASES</t>
  </si>
  <si>
    <t>3216 - HEALTH CARE FACILITY REG</t>
  </si>
  <si>
    <t>3218 - PUBLIC HEALTH PREPAREDNESS PRG</t>
  </si>
  <si>
    <t>3220 - CHRONIC DISEASE</t>
  </si>
  <si>
    <t>3222 - MATERNAL CHILD HEALTH SERVICES</t>
  </si>
  <si>
    <t>3223 - OFFICE OF STATE HEALTH ADMIN</t>
  </si>
  <si>
    <t>3224 - COMMUNITY HEALTH SERVICES</t>
  </si>
  <si>
    <t>3228 - WELFARE ADMINISTRATION</t>
  </si>
  <si>
    <t>3225 - HR EMER MED SVCS</t>
  </si>
  <si>
    <t>3238 - CHILD SUPPORT ENFORCEMENT PROG</t>
  </si>
  <si>
    <t>3253 - BLIND BUSINESS ENTERPRISE</t>
  </si>
  <si>
    <t>3254 - SERVICES TO THE BLIND</t>
  </si>
  <si>
    <t>3263 - YOUTH PAROLE SERVICES</t>
  </si>
  <si>
    <t>3268 - REHABILITATION ADMIN</t>
  </si>
  <si>
    <t>3272 - DETR ADMIN SERVICES</t>
  </si>
  <si>
    <t>3276 - IDEA PART C COMPLIANCE</t>
  </si>
  <si>
    <t>3279 - DESERT REGIONAL CENTER</t>
  </si>
  <si>
    <t>3280 - SIERRA REGIONAL CENTER</t>
  </si>
  <si>
    <t>3645 - HHS-DPBH-FCLTY FOR MNTL OFFNDR</t>
  </si>
  <si>
    <t>3646 - SO NEV CHILD &amp; ADOLESCENT SVCS</t>
  </si>
  <si>
    <t>3648 - HHS-DPBH-RURAL CLINICS</t>
  </si>
  <si>
    <t>3650 - MILITARY</t>
  </si>
  <si>
    <t>3653 - NATIONAL GUARD BENEFITS</t>
  </si>
  <si>
    <t>3673 - EMERGENCY MANAGEMENT DIVISION</t>
  </si>
  <si>
    <t>3675 - OFFICE OF HOMELAND SECURITY</t>
  </si>
  <si>
    <t>3708 - OFFENDERS' STORE FUND</t>
  </si>
  <si>
    <t>3710 - DIRECTOR'S OFFICE</t>
  </si>
  <si>
    <t>3719 - PRISON INDUSTRY</t>
  </si>
  <si>
    <t>3727 - PRISON RANCH</t>
  </si>
  <si>
    <t>3740 - PAROLE &amp; PROBATION</t>
  </si>
  <si>
    <t>3743 - INVESTIGATIONS</t>
  </si>
  <si>
    <t>3744 - DPS NARCOTICS CONTROL</t>
  </si>
  <si>
    <t>3763 - INMATE WELFARE ACCOUNT</t>
  </si>
  <si>
    <t>3772 - POLICE CORPS PROGRAM</t>
  </si>
  <si>
    <t>3774 - POST</t>
  </si>
  <si>
    <t>3775 - TRAINING DIVISION</t>
  </si>
  <si>
    <t>3800 - PAROLE BOARD</t>
  </si>
  <si>
    <t>3811 - CONSUMER AFF</t>
  </si>
  <si>
    <t>3813 - INSURANCE REGULATION</t>
  </si>
  <si>
    <t>3814 - MANUFACTURED HOUSING</t>
  </si>
  <si>
    <t>3815 - UNCLAIMED PROPERTY</t>
  </si>
  <si>
    <t>3816 - FIRE MARSHAL</t>
  </si>
  <si>
    <t>3817 - INSURANCE EXAMINERS</t>
  </si>
  <si>
    <t>3818 - CAPTIVE INSURERS</t>
  </si>
  <si>
    <t>3820 - COMMON INTEREST COMMUNITIES</t>
  </si>
  <si>
    <t>3823 - REAL ESTATE</t>
  </si>
  <si>
    <t>3824 - INSURANCE EDUCATION &amp; RESEARCH</t>
  </si>
  <si>
    <t>3828 - NAIC FEES</t>
  </si>
  <si>
    <t>3833 - INSURANCE COST STABILIZATION</t>
  </si>
  <si>
    <t>3835 - FINANCIAL INSTITUTIONS</t>
  </si>
  <si>
    <t>3841 - HOUSING</t>
  </si>
  <si>
    <t>3900 - LABOR RELATIONS</t>
  </si>
  <si>
    <t>3910 - DIVISION OF MORTGAGE LENDING</t>
  </si>
  <si>
    <t>3920 - REGULATORY FUND</t>
  </si>
  <si>
    <t>3922 - TRANSPORTATION SVCS AUTHORITY</t>
  </si>
  <si>
    <t>3952 - ATHLETIC COMMISSION</t>
  </si>
  <si>
    <t>4061 - GAMING CONTROL BOARD</t>
  </si>
  <si>
    <t>4067 - GAMING COMMISSION</t>
  </si>
  <si>
    <t>4101 - NEVADA NATURAL HERITAGE</t>
  </si>
  <si>
    <t>4130 - TAXICAB AUTHORITY</t>
  </si>
  <si>
    <t>4149 - STATE ENVIRONMENTAL COMMISSION</t>
  </si>
  <si>
    <t>4150 - NATURAL RESOURCES ADMIN</t>
  </si>
  <si>
    <t>4151 - CONSERVATION DISTRICTS</t>
  </si>
  <si>
    <t>4156 - HEIL WILD HORSE</t>
  </si>
  <si>
    <t>4162 - STATE PARKS</t>
  </si>
  <si>
    <t>4166 - NEVADA TAHOE REGIONAL PLANNING</t>
  </si>
  <si>
    <t>4171 - WATER RESOURCES</t>
  </si>
  <si>
    <t>4173 - STATE LANDS</t>
  </si>
  <si>
    <t>4195 - FORESTRY</t>
  </si>
  <si>
    <t>4196 - FST FIRE SUPPRESSION/EMGY RESP</t>
  </si>
  <si>
    <t>4204 - TAHOE REGIONAL PLANNING AGENCY</t>
  </si>
  <si>
    <t>4205 - HISTORIC PRES &amp; ARCHIVES</t>
  </si>
  <si>
    <t>4219 - MINERALS</t>
  </si>
  <si>
    <t>4227 - FORESTRY INTER-GOV AGREEMENTS</t>
  </si>
  <si>
    <t>4235 - FORESTRY NURSERIES</t>
  </si>
  <si>
    <t>4285 - NV COMMISION ON OFF-HWY VEHICLES</t>
  </si>
  <si>
    <t>4452 - NDOW ADM</t>
  </si>
  <si>
    <t>4460 - WILDLIFE DEPT</t>
  </si>
  <si>
    <t>4470 - AGRI-DAIRY COMMISSION</t>
  </si>
  <si>
    <t>4490 - COLORADO RIVER COMMISSION</t>
  </si>
  <si>
    <t>4491 - NEVADA BEEF COUNCIL</t>
  </si>
  <si>
    <t>4547 - MARIJUANA HEALTH REGISTRY</t>
  </si>
  <si>
    <t>4554 - AGR ADMINISTRATION</t>
  </si>
  <si>
    <t>4555 - RANGELAND RESOURCES COMMISSION</t>
  </si>
  <si>
    <t>4660 - TRANSPORTATION ADMINISTRATION</t>
  </si>
  <si>
    <t>4680 - INDUSTRIAL RELATIONS</t>
  </si>
  <si>
    <t>4681 - BUSINESS &amp; INDUSTRY ADMIN</t>
  </si>
  <si>
    <t>4684 - SELF INSURED WORKERS COMP</t>
  </si>
  <si>
    <t>4687 - TRAFFIC SAFETY</t>
  </si>
  <si>
    <t>4688 - HIGHWAY SAFETY PLAN &amp; ADMIN</t>
  </si>
  <si>
    <t>4689 - BICYCLE SAFETY</t>
  </si>
  <si>
    <t>4691 - MOTORCYCLE SAFETY PROGRAM</t>
  </si>
  <si>
    <t>4706 - DIRECTOR'S OFFICE</t>
  </si>
  <si>
    <t>4709 - CRIMINAL HISTORY REPOSITORY</t>
  </si>
  <si>
    <t>4713 - HIGHWAY PATROL</t>
  </si>
  <si>
    <t>4721 - PS HIGHWAY SAFETY GRANTS ACCT</t>
  </si>
  <si>
    <t>4727 - CAPITOL POLICE</t>
  </si>
  <si>
    <t>4729 - EMERGENCY RESPONSE COMMISSION</t>
  </si>
  <si>
    <t>4736 - PS JUSTICE GRANT</t>
  </si>
  <si>
    <t>4744 - DIRECTOR'S OFFICE - DMV</t>
  </si>
  <si>
    <t>4770 - EMPLOYMENT SECURITY</t>
  </si>
  <si>
    <t>4821 - PUB EMPLY RETIRE SYSTEM</t>
  </si>
  <si>
    <t>4868 - GOVERNORS OFFICE OF ENERGY</t>
  </si>
  <si>
    <t>4888 - STALE CLAIMS</t>
  </si>
  <si>
    <t>4895 - VICTIMS OF CRIME</t>
  </si>
  <si>
    <t>4975 - RENEAL ENERGY</t>
  </si>
  <si>
    <t>4980 - JUNIOR LIVESTOCK SHOW</t>
  </si>
  <si>
    <t>5030 - COMSTOCK HISTORIC DISTRICT</t>
  </si>
  <si>
    <t>6215 - EMPLOYEE MGMNT COMM</t>
  </si>
  <si>
    <t>GENERAL GOVERNMENT</t>
  </si>
  <si>
    <t>2nd Allocation Orphans</t>
  </si>
  <si>
    <t>Total</t>
  </si>
  <si>
    <t>A. Department Costs</t>
  </si>
  <si>
    <t>Dept:1  1030 - ATTORNEY GENERAL</t>
  </si>
  <si>
    <t>Description</t>
  </si>
  <si>
    <t>Amount</t>
  </si>
  <si>
    <t>General Admin</t>
  </si>
  <si>
    <t>Personnel Costs</t>
  </si>
  <si>
    <t>Salaries</t>
  </si>
  <si>
    <t>S1</t>
  </si>
  <si>
    <t xml:space="preserve">      Salary % Split</t>
  </si>
  <si>
    <t>Benefits</t>
  </si>
  <si>
    <t>S</t>
  </si>
  <si>
    <t>Subtotal - Personnel Costs</t>
  </si>
  <si>
    <t>Services &amp; Supplies Cost</t>
  </si>
  <si>
    <t>02 OUT OF STATE TRVL</t>
  </si>
  <si>
    <t>03 IN STATE TRAVEL</t>
  </si>
  <si>
    <t>04 OPERATING</t>
  </si>
  <si>
    <t>09 CONFIDENTIAL ADDRESS PROGRAM</t>
  </si>
  <si>
    <t>P</t>
  </si>
  <si>
    <t>14 DOT EQUITABLE DIST EXP</t>
  </si>
  <si>
    <t>18 PROJECT NEON</t>
  </si>
  <si>
    <t>20 IDENTIFY THEFT PASSPORTS</t>
  </si>
  <si>
    <t>21 TOBACCO ENFORCEMENT</t>
  </si>
  <si>
    <t>22 TOBACCO RETAILER SETTLEMENT</t>
  </si>
  <si>
    <t>23 MILITARY LEGAL ASSISTANCE</t>
  </si>
  <si>
    <t>26 INFO SVCS</t>
  </si>
  <si>
    <t>26 INFO SVCS EQUIP/SOFTWARE CAPITAL</t>
  </si>
  <si>
    <t>30 TRAINING</t>
  </si>
  <si>
    <t>81 NHP DISPATCH STATEWIDE</t>
  </si>
  <si>
    <t>83 NDOT NHZ RADIO COST ALLOC</t>
  </si>
  <si>
    <t>87 PURCHASING ASSESSMENT</t>
  </si>
  <si>
    <t>88 SWCAP</t>
  </si>
  <si>
    <t>93 RESERVE FOR REVERSION</t>
  </si>
  <si>
    <t>*ADJUST*  ROUNDING</t>
  </si>
  <si>
    <t>*ADJUST*  EQUIPMENT DEPRECIATION</t>
  </si>
  <si>
    <t>*ADJUST* REMOVE 88 SWCAP</t>
  </si>
  <si>
    <t>*ADJUST*  MISC REVENUE (RGL 4254)</t>
  </si>
  <si>
    <t>*ADJUST* GIFTS &amp; DONATIONS (RGL 4251)</t>
  </si>
  <si>
    <t>*ADJUST* REIMBURSEMENT (RGL 4201)</t>
  </si>
  <si>
    <t>*ADJUST* PY REFUNDS (RGL 4203)</t>
  </si>
  <si>
    <t>*ADJUST*  XFER FROM TRANSPORTATION</t>
  </si>
  <si>
    <t>*ADJUST* DIST CT ASSESS FEES (RGL 3766)</t>
  </si>
  <si>
    <t>*ADJUST* RECOVERIES  (RGL 4209)</t>
  </si>
  <si>
    <t>Subtotal - Services &amp; Supplies</t>
  </si>
  <si>
    <t>Department Cost Total</t>
  </si>
  <si>
    <t>Adjustments to Cost</t>
  </si>
  <si>
    <t>Subtotal - Adjustments</t>
  </si>
  <si>
    <t>Total Costs After Adjustments</t>
  </si>
  <si>
    <t>General Admin Distribution</t>
  </si>
  <si>
    <t>Grand Total</t>
  </si>
  <si>
    <t>not allocated</t>
  </si>
  <si>
    <t>B. Incoming Costs - (Default Spread Salary%)</t>
  </si>
  <si>
    <t>No Indirect Costs</t>
  </si>
  <si>
    <t>Page Intentionally Left Blank</t>
  </si>
  <si>
    <t>Attorney General Admin  Allocations</t>
  </si>
  <si>
    <t>Units</t>
  </si>
  <si>
    <t>Allocation Percent</t>
  </si>
  <si>
    <t>First Allocation</t>
  </si>
  <si>
    <t>Direct Billed</t>
  </si>
  <si>
    <t>Department Allocation</t>
  </si>
  <si>
    <t>Second Allocation</t>
  </si>
  <si>
    <t>Subtotal</t>
  </si>
  <si>
    <t>Direct Bills</t>
  </si>
  <si>
    <t>Source: Expenditure Detail Reports, DAWN &amp; HRDW</t>
  </si>
  <si>
    <t>Agency Legal Services  Allocations</t>
  </si>
  <si>
    <t>Basis Units: Direct 100% Allocation to 1030 Agency Legal Services</t>
  </si>
  <si>
    <t>Source: n/a - Direct</t>
  </si>
  <si>
    <t>Investigations Admin  Allocations</t>
  </si>
  <si>
    <t>Basis Units: Direct 100% Allocation to 1030 Investigations Admin</t>
  </si>
  <si>
    <t>NDOT Claims Adjustors  Allocations</t>
  </si>
  <si>
    <t>Basis Units: Direct 100% Allocation to 1030 NDOT Claims Adjustors</t>
  </si>
  <si>
    <t>Dept:2  1030 - AGENCY LEGAL SERVICES</t>
  </si>
  <si>
    <t>* Indirect Costs Only *</t>
  </si>
  <si>
    <t>B. Incoming Costs - (Default Spread Custom%)</t>
  </si>
  <si>
    <t>First Incoming</t>
  </si>
  <si>
    <t>Second Incoming</t>
  </si>
  <si>
    <t>Subtotal - 1030 - ATTORNEY GENERAL</t>
  </si>
  <si>
    <t>Total Incoming</t>
  </si>
  <si>
    <t>C. Total Allocated</t>
  </si>
  <si>
    <t>Basis Units: FY18 attorney hours by client</t>
  </si>
  <si>
    <t>Source: Time reporting and accounting system</t>
  </si>
  <si>
    <t>Dept:3  1030 - INVESTIGATIONS ADMIN</t>
  </si>
  <si>
    <t>Source: HRDW</t>
  </si>
  <si>
    <t>Dept:4  1030 - NDOT CLAIMS ADJUSTORS</t>
  </si>
  <si>
    <t>Basis Units: 100% to the Nevada Department of Transportation</t>
  </si>
  <si>
    <t>Source: n/a - Direct (sole function of the employees)</t>
  </si>
  <si>
    <t>STATE OF NEVADA</t>
  </si>
  <si>
    <t>OFFICE OF THE ATTORNEY GENERAL</t>
  </si>
  <si>
    <t>FOR DEVELOPMENT OF</t>
  </si>
  <si>
    <t>Prepared by</t>
  </si>
  <si>
    <t>MGT of America Consulting, LLC.</t>
  </si>
  <si>
    <t>TABLE OF CONTENTS</t>
  </si>
  <si>
    <t>1.</t>
  </si>
  <si>
    <t>Narrative</t>
  </si>
  <si>
    <t>2.</t>
  </si>
  <si>
    <t>3.</t>
  </si>
  <si>
    <t>4.</t>
  </si>
  <si>
    <t>1. NARRATIVE</t>
  </si>
  <si>
    <t>Narrative Description of Cost Plan</t>
  </si>
  <si>
    <t>The OAG prepares cost allocation plans based on both budgeted costs for each year of the biennial budget and an annual cost allocation plan based on the actual expenditures of each completed fiscal year.  Each budget plan is used to determine the amount of indirect costs that are eligible to be recovered from federal grants in which the Attorney General participates.  The plan is also used to determine the amount of allocations (or billings) that will be charged to each user agency for the budget year upon which the plan is based.  As with the majority of cost allocation plans, each plan is adjusted to account for the difference between the amount the user agency should have been charged and the amount the user agency was charged.  This difference is called a "carry forward" adjustment and is a procedure that conforms to 2 CFR Part 200, guiding rules and regulations behind federally acceptable cost allocation.  The difference (either positive or negative) between the amount the user agency should have been charged and the amount the user agency was charged is added to the allocated amount for the budget year to determine the total allocation for that budget year.</t>
  </si>
  <si>
    <t>SUMMARY &amp; CARRY-FORWARD BY BUDGET ACCOUNT</t>
  </si>
  <si>
    <t>(allocations include pennies which are not displayed)</t>
  </si>
  <si>
    <t>BUDGET DIVISION</t>
  </si>
  <si>
    <t>MGT Index</t>
  </si>
  <si>
    <t>AGENCY</t>
  </si>
  <si>
    <t>1030 ATTORNEY GENERAL ADMIN</t>
  </si>
  <si>
    <t>1030 AGENCY LEGAL SERVICES</t>
  </si>
  <si>
    <t>1030 INVESTIGATIONS ADMIN</t>
  </si>
  <si>
    <t>1030 NDOT CLAIMS ADJUSTORS</t>
  </si>
  <si>
    <t>exclude - pd separately</t>
  </si>
  <si>
    <t>GRAND TOTALS</t>
  </si>
  <si>
    <t>4. SUMMARY &amp; CARRY-FORWARD BY BUDGET DIVISION</t>
  </si>
  <si>
    <t>SUMMARY &amp; CARRY-FORWARD BY BUDGET DIVISION</t>
  </si>
  <si>
    <t>Sum of 1030 ATTORNEY GENERAL ADMIN</t>
  </si>
  <si>
    <t>Sum of 1030 AGENCY LEGAL SERVICES</t>
  </si>
  <si>
    <t>Sum of 1030 INVESTIGATIONS ADMIN</t>
  </si>
  <si>
    <t>Sum of 1030 NDOT CLAIMS ADJUSTORS</t>
  </si>
  <si>
    <t>10 Total</t>
  </si>
  <si>
    <t>11 Total</t>
  </si>
  <si>
    <t>12 Total</t>
  </si>
  <si>
    <t>20 Total</t>
  </si>
  <si>
    <t>30 Total</t>
  </si>
  <si>
    <t>40 Total</t>
  </si>
  <si>
    <t>50 Total</t>
  </si>
  <si>
    <t>51 Total</t>
  </si>
  <si>
    <t>52 Total</t>
  </si>
  <si>
    <t>53 Total</t>
  </si>
  <si>
    <t>54 Total</t>
  </si>
  <si>
    <t>60 Total</t>
  </si>
  <si>
    <t>70 Total</t>
  </si>
  <si>
    <t>80 Total</t>
  </si>
  <si>
    <t>81 Total</t>
  </si>
  <si>
    <t>82 Total</t>
  </si>
  <si>
    <t>83 Total</t>
  </si>
  <si>
    <t>84 Total</t>
  </si>
  <si>
    <t>85 Total</t>
  </si>
  <si>
    <t>86 Total</t>
  </si>
  <si>
    <t>87 Total</t>
  </si>
  <si>
    <t>89 Total</t>
  </si>
  <si>
    <t>90 Total</t>
  </si>
  <si>
    <t>101 Total</t>
  </si>
  <si>
    <t>102 Total</t>
  </si>
  <si>
    <t>130 Total</t>
  </si>
  <si>
    <t>150 Total</t>
  </si>
  <si>
    <t>170 Total</t>
  </si>
  <si>
    <t>171 Total</t>
  </si>
  <si>
    <t>180 Total</t>
  </si>
  <si>
    <t>220 Total</t>
  </si>
  <si>
    <t>230 Total</t>
  </si>
  <si>
    <t>240 Total</t>
  </si>
  <si>
    <t>300 Total</t>
  </si>
  <si>
    <t>315 Total</t>
  </si>
  <si>
    <t>330 Total</t>
  </si>
  <si>
    <t>331 Total</t>
  </si>
  <si>
    <t>332 Total</t>
  </si>
  <si>
    <t>333 Total</t>
  </si>
  <si>
    <t>334 Total</t>
  </si>
  <si>
    <t>350 Total</t>
  </si>
  <si>
    <t>360 Total</t>
  </si>
  <si>
    <t>400 Total</t>
  </si>
  <si>
    <t>402 Total</t>
  </si>
  <si>
    <t>403 Total</t>
  </si>
  <si>
    <t>406 Total</t>
  </si>
  <si>
    <t>407 Total</t>
  </si>
  <si>
    <t>409 Total</t>
  </si>
  <si>
    <t>431 Total</t>
  </si>
  <si>
    <t>440 Total</t>
  </si>
  <si>
    <t>480 Total</t>
  </si>
  <si>
    <t>500 Total</t>
  </si>
  <si>
    <t>550 Total</t>
  </si>
  <si>
    <t>580 Total</t>
  </si>
  <si>
    <t>611 Total</t>
  </si>
  <si>
    <t>650 Total</t>
  </si>
  <si>
    <t>651 Total</t>
  </si>
  <si>
    <t>652 Total</t>
  </si>
  <si>
    <t>653 Total</t>
  </si>
  <si>
    <t>654 Total</t>
  </si>
  <si>
    <t>655 Total</t>
  </si>
  <si>
    <t>656 Total</t>
  </si>
  <si>
    <t>657 Total</t>
  </si>
  <si>
    <t>658 Total</t>
  </si>
  <si>
    <t>659 Total</t>
  </si>
  <si>
    <t>660 Total</t>
  </si>
  <si>
    <t>690 Total</t>
  </si>
  <si>
    <t>700 Total</t>
  </si>
  <si>
    <t>701 Total</t>
  </si>
  <si>
    <t>702 Total</t>
  </si>
  <si>
    <t>704 Total</t>
  </si>
  <si>
    <t>705 Total</t>
  </si>
  <si>
    <t>706 Total</t>
  </si>
  <si>
    <t>707 Total</t>
  </si>
  <si>
    <t>708 Total</t>
  </si>
  <si>
    <t>709 Total</t>
  </si>
  <si>
    <t>740 Total</t>
  </si>
  <si>
    <t>741 Total</t>
  </si>
  <si>
    <t>742 Total</t>
  </si>
  <si>
    <t>743 Total</t>
  </si>
  <si>
    <t>744 Total</t>
  </si>
  <si>
    <t>747 Total</t>
  </si>
  <si>
    <t>748 Total</t>
  </si>
  <si>
    <t>749 Total</t>
  </si>
  <si>
    <t>750 Total</t>
  </si>
  <si>
    <t>751 Total</t>
  </si>
  <si>
    <t>752 Total</t>
  </si>
  <si>
    <t>753 Total</t>
  </si>
  <si>
    <t>754 Total</t>
  </si>
  <si>
    <t>755 Total</t>
  </si>
  <si>
    <t>756 Total</t>
  </si>
  <si>
    <t>800 Total</t>
  </si>
  <si>
    <t>810 Total</t>
  </si>
  <si>
    <t>901 Total</t>
  </si>
  <si>
    <t>902 Total</t>
  </si>
  <si>
    <t>908 Total</t>
  </si>
  <si>
    <t>910 Total</t>
  </si>
  <si>
    <t>920 Total</t>
  </si>
  <si>
    <t>930 Total</t>
  </si>
  <si>
    <t>931 Total</t>
  </si>
  <si>
    <t>950 Total</t>
  </si>
  <si>
    <t>960 Total</t>
  </si>
  <si>
    <t>999 Total</t>
  </si>
  <si>
    <t>THE END</t>
  </si>
  <si>
    <t>Totals</t>
  </si>
  <si>
    <t>14 Total</t>
  </si>
  <si>
    <t>18 Total</t>
  </si>
  <si>
    <t>Based on Budgeted Data for the Fiscal Year</t>
  </si>
  <si>
    <t>3. SUMMARY &amp; FIXED COSTS BY BUDGET ACCOUNT</t>
  </si>
  <si>
    <t>Summary &amp; Fixed Costs By Budget Account</t>
  </si>
  <si>
    <t>Summary &amp; Fixed Costs By Budget Division</t>
  </si>
  <si>
    <t>*ADJUST* ADD MOST RECENTLY SUBMITTED SWCAP FY19</t>
  </si>
  <si>
    <t>SUMMARY OF FIXED COSTS BY BUDGET ACCOUNT</t>
  </si>
  <si>
    <t>FY 2021 BUDGET COST ALLOCATION PLAN</t>
  </si>
  <si>
    <t>THE FY 2021 FIXED COSTS</t>
  </si>
  <si>
    <t>Ended June 30, 2021</t>
  </si>
  <si>
    <t>FY 2021 Budget Cost Allocation Plan (CAP)</t>
  </si>
  <si>
    <t>This cost allocation plan has been prepared for the purpose of projecting the FY 2021 cost of legal services provided by the State of Nevada Office of the Attorney General (OAG). The Plan is based on budgeted OAG costs for the fiscal year ending June 30, 2021 (FY 2021) and includes the carry forward adjustment from the OAG actual FY 2018 Cost Allocation Plan based on actual costs and legal service hours incurred during the year ended June 30, 2018.</t>
  </si>
  <si>
    <r>
      <t xml:space="preserve">The OAG computes the carry forward adjustment on a </t>
    </r>
    <r>
      <rPr>
        <b/>
        <sz val="10"/>
        <rFont val="Calibri"/>
        <family val="2"/>
        <scheme val="minor"/>
      </rPr>
      <t>three</t>
    </r>
    <r>
      <rPr>
        <sz val="10"/>
        <rFont val="Calibri"/>
        <family val="2"/>
        <scheme val="minor"/>
      </rPr>
      <t xml:space="preserve"> year cycle.  For example, the carry forward adjustment that was applied to the budget year 2009 cost allocation plan was based upon the actual expenditures and allocation statistics that occurred during the fiscal year ended June 30, 2006, compared to the actual allocation (before carry forward) for the budget year 2006.  The computations in this cost allocation plan derive the fixed costs that will be applied to the budget year that will end June 30, 2021.</t>
    </r>
  </si>
  <si>
    <t>2. FY 2021 BUDGET COST ALLOCATION PLAN</t>
  </si>
  <si>
    <t>FY 2021 CARRY FORWARD (FY18 ACTUALS)</t>
  </si>
  <si>
    <t>FY 2021 FIXED COST</t>
  </si>
  <si>
    <t>FOR DEVELOPMENT OF THE FY 2021 FIXED COSTS</t>
  </si>
  <si>
    <t>FY21 budgeted salaries by budget unit and program</t>
  </si>
  <si>
    <t>FY21 number of investigators by budget unit</t>
  </si>
  <si>
    <t>Basis Units: FY21 budgeted salaries by budget unit and program</t>
  </si>
  <si>
    <t>Basis Units: FY21 number of investigators by budget unit</t>
  </si>
  <si>
    <t>TOTAL FY 2021 BUDGETED COSTS</t>
  </si>
  <si>
    <t>FY 2018 ACTUAL COST ALLOCATION PLAN (v062518)</t>
  </si>
  <si>
    <t>FOR DEVELOPMENT OF THE FY 2021 CARRY FORWARD ADJUSTMENT</t>
  </si>
  <si>
    <t>TOTAL FY 2018 ACTUAL COSTS</t>
  </si>
  <si>
    <t>FY 2018 BUDGET COSTS</t>
  </si>
  <si>
    <t>FY 2021 CARRY FORWARD</t>
  </si>
  <si>
    <t>Sum of TOTAL FY 2021 BUDGETED COSTS</t>
  </si>
  <si>
    <t>Sum of FY 2021 CARRY FORWARD (FY18 ACTUALS)</t>
  </si>
  <si>
    <t>Sum of FY 2021 FIXED COST</t>
  </si>
  <si>
    <t>v 122118</t>
  </si>
  <si>
    <r>
      <t xml:space="preserve">FY 2021 BUDGET COST ALLOCATION PLAN </t>
    </r>
    <r>
      <rPr>
        <b/>
        <sz val="11"/>
        <color rgb="FFFF0000"/>
        <rFont val="Calibri"/>
        <family val="2"/>
      </rPr>
      <t>(v122118)</t>
    </r>
  </si>
  <si>
    <r>
      <t>FY 2021 BUDGET COST ALLOCATION PLAN</t>
    </r>
    <r>
      <rPr>
        <b/>
        <sz val="11"/>
        <color rgb="FFFF0000"/>
        <rFont val="Calibri"/>
        <family val="2"/>
      </rPr>
      <t xml:space="preserve"> (v122118)</t>
    </r>
  </si>
  <si>
    <t>December 21,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</si>
</sst>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
    <numFmt numFmtId="166" formatCode=".00%"/>
    <numFmt numFmtId="167" formatCode="#0.00%;\(#0.00\)%"/>
    <numFmt numFmtId="168" formatCode="_(* #,##0_);_(* \(#,##0\);_(* &quot;-&quot;??_);_(@_)"/>
  </numFmts>
  <fonts count="21">
    <font>
      <sz val="11"/>
      <name val="Calibri"/>
    </font>
    <font>
      <sz val="8"/>
      <name val="Microsoft Sans Serif"/>
    </font>
    <font>
      <b/>
      <sz val="8"/>
      <name val="Microsoft Sans Serif"/>
    </font>
    <font>
      <i/>
      <sz val="7"/>
      <name val="Microsoft Sans Serif"/>
    </font>
    <font>
      <sz val="11"/>
      <name val="Calibri"/>
    </font>
    <font>
      <sz val="10"/>
      <name val="Arial"/>
      <family val="2"/>
    </font>
    <font>
      <b/>
      <sz val="14"/>
      <name val="Calibri"/>
      <family val="2"/>
      <scheme val="minor"/>
    </font>
    <font>
      <sz val="10"/>
      <name val="Calibri"/>
      <family val="2"/>
      <scheme val="minor"/>
    </font>
    <font>
      <b/>
      <sz val="22"/>
      <name val="Calibri"/>
      <family val="2"/>
      <scheme val="minor"/>
    </font>
    <font>
      <b/>
      <sz val="12"/>
      <name val="Calibri"/>
      <family val="2"/>
      <scheme val="minor"/>
    </font>
    <font>
      <b/>
      <sz val="11"/>
      <name val="Calibri"/>
      <family val="2"/>
      <scheme val="minor"/>
    </font>
    <font>
      <sz val="11"/>
      <name val="Calibri"/>
      <family val="2"/>
    </font>
    <font>
      <b/>
      <sz val="10"/>
      <name val="Calibri"/>
      <family val="2"/>
      <scheme val="minor"/>
    </font>
    <font>
      <sz val="11"/>
      <color rgb="FF0070C0"/>
      <name val="Calibri"/>
      <family val="2"/>
    </font>
    <font>
      <b/>
      <sz val="11"/>
      <name val="Calibri"/>
      <family val="2"/>
    </font>
    <font>
      <sz val="10"/>
      <name val="Calibri"/>
      <family val="2"/>
    </font>
    <font>
      <b/>
      <sz val="11"/>
      <color rgb="FFFF0000"/>
      <name val="Calibri"/>
      <family val="2"/>
    </font>
    <font>
      <sz val="8"/>
      <color rgb="FF0070C0"/>
      <name val="Calibri"/>
      <family val="2"/>
    </font>
    <font>
      <b/>
      <sz val="9"/>
      <color indexed="81"/>
      <name val="Tahoma"/>
      <family val="2"/>
    </font>
    <font>
      <sz val="9"/>
      <color indexed="81"/>
      <name val="Tahoma"/>
      <family val="2"/>
    </font>
    <font>
      <sz val="9"/>
      <color rgb="FF0070C0"/>
      <name val="Calibri"/>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right/>
      <top style="thin">
        <color auto="1"/>
      </top>
      <bottom style="thin">
        <color indexed="64"/>
      </bottom>
      <diagonal/>
    </border>
    <border>
      <left/>
      <right/>
      <top/>
      <bottom style="medium">
        <color indexed="64"/>
      </bottom>
      <diagonal/>
    </border>
    <border>
      <left/>
      <right/>
      <top style="thick">
        <color auto="1"/>
      </top>
      <bottom/>
      <diagonal/>
    </border>
  </borders>
  <cellStyleXfs count="6">
    <xf numFmtId="0" fontId="0" fillId="0" borderId="0"/>
    <xf numFmtId="43" fontId="4" fillId="0" borderId="0" applyFont="0" applyFill="0" applyBorder="0" applyAlignment="0" applyProtection="0"/>
    <xf numFmtId="0" fontId="5" fillId="0" borderId="0"/>
    <xf numFmtId="0" fontId="11" fillId="0" borderId="0"/>
    <xf numFmtId="43" fontId="11" fillId="0" borderId="0" applyFont="0" applyFill="0" applyBorder="0" applyAlignment="0" applyProtection="0"/>
    <xf numFmtId="9" fontId="11" fillId="0" borderId="0" applyFont="0" applyFill="0" applyBorder="0" applyAlignment="0" applyProtection="0"/>
  </cellStyleXfs>
  <cellXfs count="77">
    <xf numFmtId="0" fontId="0" fillId="0" borderId="0" xfId="0" applyNumberFormat="1" applyFont="1"/>
    <xf numFmtId="164" fontId="1"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right" vertical="center"/>
    </xf>
    <xf numFmtId="164" fontId="2" fillId="0" borderId="1" xfId="0" applyNumberFormat="1" applyFont="1" applyBorder="1" applyAlignment="1">
      <alignment vertical="center"/>
    </xf>
    <xf numFmtId="49" fontId="2" fillId="0" borderId="0" xfId="0" applyNumberFormat="1" applyFont="1" applyAlignment="1">
      <alignment horizontal="center" vertical="top" wrapText="1"/>
    </xf>
    <xf numFmtId="49" fontId="2" fillId="0" borderId="1" xfId="0" applyNumberFormat="1" applyFont="1" applyBorder="1" applyAlignment="1">
      <alignment horizontal="center" vertical="top" wrapText="1"/>
    </xf>
    <xf numFmtId="165" fontId="1" fillId="0" borderId="0" xfId="0" applyNumberFormat="1" applyFont="1" applyAlignment="1">
      <alignment vertical="center"/>
    </xf>
    <xf numFmtId="49" fontId="2" fillId="0" borderId="1" xfId="0" applyNumberFormat="1" applyFont="1" applyBorder="1" applyAlignment="1">
      <alignment horizontal="left" vertical="top" wrapText="1"/>
    </xf>
    <xf numFmtId="165" fontId="1" fillId="0" borderId="3" xfId="0" applyNumberFormat="1" applyFont="1" applyBorder="1" applyAlignment="1">
      <alignment vertical="center"/>
    </xf>
    <xf numFmtId="49" fontId="2" fillId="0" borderId="1" xfId="0" applyNumberFormat="1" applyFont="1" applyBorder="1" applyAlignment="1">
      <alignment horizontal="left" vertical="top"/>
    </xf>
    <xf numFmtId="164" fontId="1" fillId="0" borderId="1" xfId="0" applyNumberFormat="1" applyFont="1" applyBorder="1" applyAlignment="1">
      <alignment vertical="center"/>
    </xf>
    <xf numFmtId="164" fontId="1" fillId="0" borderId="2" xfId="0" applyNumberFormat="1" applyFont="1" applyBorder="1" applyAlignment="1">
      <alignment vertical="center"/>
    </xf>
    <xf numFmtId="166" fontId="3" fillId="0" borderId="0" xfId="0" applyNumberFormat="1" applyFont="1" applyAlignment="1">
      <alignment vertical="center"/>
    </xf>
    <xf numFmtId="164" fontId="2" fillId="0" borderId="0" xfId="0" applyNumberFormat="1" applyFont="1" applyAlignment="1">
      <alignment horizontal="right" vertical="center" shrinkToFit="1"/>
    </xf>
    <xf numFmtId="164" fontId="1" fillId="0" borderId="0" xfId="0" applyNumberFormat="1" applyFont="1" applyAlignment="1">
      <alignment vertical="center" shrinkToFit="1"/>
    </xf>
    <xf numFmtId="49" fontId="2" fillId="0" borderId="1" xfId="0" applyNumberFormat="1" applyFont="1" applyBorder="1" applyAlignment="1">
      <alignment horizontal="center" vertical="top" wrapText="1" shrinkToFit="1"/>
    </xf>
    <xf numFmtId="164" fontId="1" fillId="0" borderId="2" xfId="0" applyNumberFormat="1" applyFont="1" applyBorder="1" applyAlignment="1">
      <alignment vertical="center" shrinkToFit="1"/>
    </xf>
    <xf numFmtId="165" fontId="1" fillId="0" borderId="3" xfId="0" applyNumberFormat="1" applyFont="1" applyBorder="1" applyAlignment="1">
      <alignment vertical="center" shrinkToFit="1"/>
    </xf>
    <xf numFmtId="10" fontId="2" fillId="0" borderId="0" xfId="0" applyNumberFormat="1" applyFont="1" applyAlignment="1">
      <alignment horizontal="right" vertical="center"/>
    </xf>
    <xf numFmtId="10" fontId="1" fillId="0" borderId="0" xfId="0" applyNumberFormat="1" applyFont="1" applyAlignment="1">
      <alignment vertical="center"/>
    </xf>
    <xf numFmtId="10" fontId="2" fillId="0" borderId="1" xfId="0" applyNumberFormat="1" applyFont="1" applyBorder="1" applyAlignment="1">
      <alignment horizontal="center" vertical="top" wrapText="1"/>
    </xf>
    <xf numFmtId="10" fontId="1" fillId="0" borderId="2" xfId="0" applyNumberFormat="1" applyFont="1" applyBorder="1" applyAlignment="1">
      <alignment vertical="center"/>
    </xf>
    <xf numFmtId="10" fontId="1" fillId="0" borderId="3" xfId="0" applyNumberFormat="1" applyFont="1" applyBorder="1" applyAlignment="1">
      <alignment vertical="center"/>
    </xf>
    <xf numFmtId="167" fontId="1" fillId="0" borderId="0" xfId="0" applyNumberFormat="1" applyFont="1" applyAlignment="1">
      <alignment vertical="center"/>
    </xf>
    <xf numFmtId="39" fontId="2" fillId="0" borderId="0" xfId="0" applyNumberFormat="1" applyFont="1" applyAlignment="1">
      <alignment horizontal="right" vertical="center" shrinkToFit="1"/>
    </xf>
    <xf numFmtId="39" fontId="1" fillId="0" borderId="0" xfId="0" applyNumberFormat="1" applyFont="1" applyAlignment="1">
      <alignment vertical="center" shrinkToFit="1"/>
    </xf>
    <xf numFmtId="39" fontId="2" fillId="0" borderId="1" xfId="0" applyNumberFormat="1" applyFont="1" applyBorder="1" applyAlignment="1">
      <alignment horizontal="center" vertical="top" wrapText="1" shrinkToFit="1"/>
    </xf>
    <xf numFmtId="39" fontId="1" fillId="0" borderId="2" xfId="0" applyNumberFormat="1" applyFont="1" applyBorder="1" applyAlignment="1">
      <alignment vertical="center" shrinkToFit="1"/>
    </xf>
    <xf numFmtId="39" fontId="1" fillId="0" borderId="3" xfId="0" applyNumberFormat="1" applyFont="1" applyBorder="1" applyAlignment="1">
      <alignment vertical="center" shrinkToFit="1"/>
    </xf>
    <xf numFmtId="49" fontId="1" fillId="0" borderId="0" xfId="0" applyNumberFormat="1" applyFont="1" applyAlignment="1">
      <alignment horizontal="right" vertical="center"/>
    </xf>
    <xf numFmtId="49" fontId="2" fillId="0" borderId="1" xfId="0" applyNumberFormat="1" applyFont="1" applyBorder="1" applyAlignment="1">
      <alignment horizontal="right" vertical="center"/>
    </xf>
    <xf numFmtId="0" fontId="7" fillId="0" borderId="0" xfId="2" applyFont="1"/>
    <xf numFmtId="0" fontId="6" fillId="0" borderId="0" xfId="2" applyFont="1" applyAlignment="1">
      <alignment horizontal="center"/>
    </xf>
    <xf numFmtId="0" fontId="11" fillId="0" borderId="0" xfId="3" quotePrefix="1" applyFont="1" applyAlignment="1">
      <alignment horizontal="right"/>
    </xf>
    <xf numFmtId="0" fontId="11" fillId="0" borderId="0" xfId="3" applyFont="1"/>
    <xf numFmtId="0" fontId="11" fillId="0" borderId="0" xfId="3"/>
    <xf numFmtId="0" fontId="11" fillId="0" borderId="0" xfId="3" applyAlignment="1">
      <alignment horizontal="right"/>
    </xf>
    <xf numFmtId="0" fontId="11" fillId="0" borderId="0" xfId="3" quotePrefix="1" applyAlignment="1">
      <alignment horizontal="right"/>
    </xf>
    <xf numFmtId="0" fontId="11" fillId="0" borderId="0" xfId="3" applyAlignment="1">
      <alignment horizontal="center"/>
    </xf>
    <xf numFmtId="168" fontId="0" fillId="0" borderId="0" xfId="4" applyNumberFormat="1" applyFont="1"/>
    <xf numFmtId="168" fontId="13" fillId="0" borderId="0" xfId="4" applyNumberFormat="1" applyFont="1"/>
    <xf numFmtId="0" fontId="14" fillId="0" borderId="0" xfId="3" applyFont="1" applyAlignment="1"/>
    <xf numFmtId="168" fontId="14" fillId="0" borderId="0" xfId="4" applyNumberFormat="1" applyFont="1" applyAlignment="1">
      <alignment horizontal="right"/>
    </xf>
    <xf numFmtId="0" fontId="15" fillId="0" borderId="0" xfId="3" applyFont="1" applyAlignment="1">
      <alignment horizontal="right"/>
    </xf>
    <xf numFmtId="0" fontId="14" fillId="0" borderId="0" xfId="3" applyFont="1" applyFill="1" applyAlignment="1"/>
    <xf numFmtId="0" fontId="11" fillId="0" borderId="0" xfId="3" applyFill="1"/>
    <xf numFmtId="168" fontId="0" fillId="0" borderId="0" xfId="4" applyNumberFormat="1" applyFont="1" applyFill="1"/>
    <xf numFmtId="168" fontId="16" fillId="0" borderId="0" xfId="4" applyNumberFormat="1" applyFont="1" applyFill="1" applyAlignment="1">
      <alignment horizontal="right"/>
    </xf>
    <xf numFmtId="0" fontId="11" fillId="0" borderId="0" xfId="3" applyFill="1" applyAlignment="1">
      <alignment horizontal="left"/>
    </xf>
    <xf numFmtId="0" fontId="11" fillId="0" borderId="0" xfId="3" applyFill="1" applyAlignment="1">
      <alignment horizontal="center"/>
    </xf>
    <xf numFmtId="0" fontId="14" fillId="0" borderId="5" xfId="3" applyFont="1" applyFill="1" applyBorder="1" applyAlignment="1">
      <alignment horizontal="center" wrapText="1"/>
    </xf>
    <xf numFmtId="0" fontId="14" fillId="0" borderId="5" xfId="3" applyFont="1" applyFill="1" applyBorder="1"/>
    <xf numFmtId="168" fontId="14" fillId="0" borderId="5" xfId="4" applyNumberFormat="1" applyFont="1" applyFill="1" applyBorder="1" applyAlignment="1">
      <alignment horizontal="right" wrapText="1"/>
    </xf>
    <xf numFmtId="168" fontId="13" fillId="0" borderId="0" xfId="4" applyNumberFormat="1" applyFont="1" applyFill="1"/>
    <xf numFmtId="0" fontId="11" fillId="2" borderId="0" xfId="3" applyFill="1"/>
    <xf numFmtId="168" fontId="17" fillId="0" borderId="0" xfId="4" applyNumberFormat="1" applyFont="1" applyFill="1" applyAlignment="1">
      <alignment horizontal="right"/>
    </xf>
    <xf numFmtId="0" fontId="14" fillId="0" borderId="6" xfId="3" applyFont="1" applyFill="1" applyBorder="1" applyAlignment="1">
      <alignment horizontal="center"/>
    </xf>
    <xf numFmtId="0" fontId="14" fillId="0" borderId="6" xfId="3" applyFont="1" applyFill="1" applyBorder="1"/>
    <xf numFmtId="168" fontId="14" fillId="0" borderId="6" xfId="4" applyNumberFormat="1" applyFont="1" applyFill="1" applyBorder="1"/>
    <xf numFmtId="0" fontId="14" fillId="0" borderId="0" xfId="3" applyFont="1" applyAlignment="1">
      <alignment horizontal="left"/>
    </xf>
    <xf numFmtId="168" fontId="15" fillId="0" borderId="0" xfId="4" applyNumberFormat="1" applyFont="1" applyAlignment="1">
      <alignment horizontal="right"/>
    </xf>
    <xf numFmtId="0" fontId="0" fillId="0" borderId="0" xfId="0" applyNumberFormat="1" applyFont="1" applyAlignment="1">
      <alignment horizontal="center"/>
    </xf>
    <xf numFmtId="168" fontId="0" fillId="0" borderId="0" xfId="0" applyNumberFormat="1" applyFont="1" applyAlignment="1">
      <alignment horizontal="right" wrapText="1"/>
    </xf>
    <xf numFmtId="0" fontId="0" fillId="0" borderId="0" xfId="0" applyNumberFormat="1" applyFont="1" applyAlignment="1">
      <alignment horizontal="right" wrapText="1"/>
    </xf>
    <xf numFmtId="168" fontId="0" fillId="0" borderId="0" xfId="0" applyNumberFormat="1" applyFont="1"/>
    <xf numFmtId="43" fontId="0" fillId="0" borderId="0" xfId="1" applyFont="1"/>
    <xf numFmtId="0" fontId="0" fillId="0" borderId="0" xfId="0" pivotButton="1" applyNumberFormat="1" applyFont="1"/>
    <xf numFmtId="0" fontId="0" fillId="0" borderId="0" xfId="0" pivotButton="1" applyNumberFormat="1" applyFont="1" applyAlignment="1">
      <alignment horizontal="center"/>
    </xf>
    <xf numFmtId="168" fontId="20" fillId="0" borderId="0" xfId="4" applyNumberFormat="1" applyFont="1" applyFill="1" applyAlignment="1">
      <alignment horizontal="right"/>
    </xf>
    <xf numFmtId="0" fontId="11" fillId="0" borderId="0" xfId="3" applyFont="1" applyFill="1"/>
    <xf numFmtId="0" fontId="9" fillId="0" borderId="0" xfId="2" applyFont="1" applyAlignment="1">
      <alignment horizontal="center"/>
    </xf>
    <xf numFmtId="49" fontId="10" fillId="0" borderId="0" xfId="2" applyNumberFormat="1" applyFont="1" applyAlignment="1">
      <alignment horizontal="center"/>
    </xf>
    <xf numFmtId="0" fontId="6" fillId="0" borderId="0" xfId="2" applyFont="1" applyAlignment="1">
      <alignment horizontal="center"/>
    </xf>
    <xf numFmtId="0" fontId="8" fillId="0" borderId="4" xfId="2" applyFont="1" applyBorder="1" applyAlignment="1">
      <alignment horizontal="center"/>
    </xf>
    <xf numFmtId="0" fontId="7" fillId="0" borderId="0" xfId="2" applyFont="1" applyAlignment="1">
      <alignment horizontal="left" wrapText="1"/>
    </xf>
    <xf numFmtId="0" fontId="7" fillId="0" borderId="0" xfId="2" applyFont="1" applyAlignment="1">
      <alignment horizontal="left" vertical="top" wrapText="1"/>
    </xf>
  </cellXfs>
  <cellStyles count="6">
    <cellStyle name="Comma" xfId="1" builtinId="3"/>
    <cellStyle name="Comma 2" xfId="4" xr:uid="{DA7930D6-3C7A-4273-A0D0-A329D6F90089}"/>
    <cellStyle name="Normal" xfId="0" builtinId="0"/>
    <cellStyle name="Normal 2" xfId="2" xr:uid="{BD20BD3A-395D-4087-90D6-5B1EB29214DA}"/>
    <cellStyle name="Normal 3" xfId="3" xr:uid="{61ABE813-A059-4E9A-B135-42A0BE612C6C}"/>
    <cellStyle name="Percent 2" xfId="5" xr:uid="{CEEF5995-B0F2-494E-92AA-F86F143631EF}"/>
  </cellStyles>
  <dxfs count="420">
    <dxf>
      <alignment horizontal="right"/>
    </dxf>
    <dxf>
      <alignment wrapText="1"/>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right" readingOrder="0"/>
    </dxf>
    <dxf>
      <alignment wrapText="1" readingOrder="0"/>
    </dxf>
    <dxf>
      <numFmt numFmtId="168" formatCode="_(* #,##0_);_(* \(#,##0\);_(* &quot;-&quot;??_);_(@_)"/>
    </dxf>
    <dxf>
      <numFmt numFmtId="168" formatCode="_(* #,##0_);_(* \(#,##0\);_(* &quot;-&quot;??_);_(@_)"/>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235</xdr:row>
          <xdr:rowOff>0</xdr:rowOff>
        </xdr:from>
        <xdr:to>
          <xdr:col>11</xdr:col>
          <xdr:colOff>619125</xdr:colOff>
          <xdr:row>273</xdr:row>
          <xdr:rowOff>9525</xdr:rowOff>
        </xdr:to>
        <xdr:sp macro="" textlink="">
          <xdr:nvSpPr>
            <xdr:cNvPr id="26625" name="Object 1" hidden="1">
              <a:extLst>
                <a:ext uri="{63B3BB69-23CF-44E3-9099-C40C66FF867C}">
                  <a14:compatExt spid="_x0000_s26625"/>
                </a:ext>
                <a:ext uri="{FF2B5EF4-FFF2-40B4-BE49-F238E27FC236}">
                  <a16:creationId xmlns:a16="http://schemas.microsoft.com/office/drawing/2014/main" id="{00000000-0008-0000-0500-0000016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431</xdr:row>
          <xdr:rowOff>0</xdr:rowOff>
        </xdr:from>
        <xdr:to>
          <xdr:col>11</xdr:col>
          <xdr:colOff>619125</xdr:colOff>
          <xdr:row>469</xdr:row>
          <xdr:rowOff>9525</xdr:rowOff>
        </xdr:to>
        <xdr:sp macro="" textlink="">
          <xdr:nvSpPr>
            <xdr:cNvPr id="26626" name="Object 2" hidden="1">
              <a:extLst>
                <a:ext uri="{63B3BB69-23CF-44E3-9099-C40C66FF867C}">
                  <a14:compatExt spid="_x0000_s26626"/>
                </a:ext>
                <a:ext uri="{FF2B5EF4-FFF2-40B4-BE49-F238E27FC236}">
                  <a16:creationId xmlns:a16="http://schemas.microsoft.com/office/drawing/2014/main" id="{00000000-0008-0000-0500-0000026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800</xdr:row>
          <xdr:rowOff>0</xdr:rowOff>
        </xdr:from>
        <xdr:to>
          <xdr:col>11</xdr:col>
          <xdr:colOff>619125</xdr:colOff>
          <xdr:row>838</xdr:row>
          <xdr:rowOff>9525</xdr:rowOff>
        </xdr:to>
        <xdr:sp macro="" textlink="">
          <xdr:nvSpPr>
            <xdr:cNvPr id="26627" name="Object 3" hidden="1">
              <a:extLst>
                <a:ext uri="{63B3BB69-23CF-44E3-9099-C40C66FF867C}">
                  <a14:compatExt spid="_x0000_s26627"/>
                </a:ext>
                <a:ext uri="{FF2B5EF4-FFF2-40B4-BE49-F238E27FC236}">
                  <a16:creationId xmlns:a16="http://schemas.microsoft.com/office/drawing/2014/main" id="{00000000-0008-0000-0500-0000036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906</xdr:row>
          <xdr:rowOff>0</xdr:rowOff>
        </xdr:from>
        <xdr:to>
          <xdr:col>11</xdr:col>
          <xdr:colOff>619125</xdr:colOff>
          <xdr:row>944</xdr:row>
          <xdr:rowOff>9525</xdr:rowOff>
        </xdr:to>
        <xdr:sp macro="" textlink="">
          <xdr:nvSpPr>
            <xdr:cNvPr id="26628" name="Object 4" hidden="1">
              <a:extLst>
                <a:ext uri="{63B3BB69-23CF-44E3-9099-C40C66FF867C}">
                  <a14:compatExt spid="_x0000_s26628"/>
                </a:ext>
                <a:ext uri="{FF2B5EF4-FFF2-40B4-BE49-F238E27FC236}">
                  <a16:creationId xmlns:a16="http://schemas.microsoft.com/office/drawing/2014/main" id="{00000000-0008-0000-0500-0000046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schlyer.MGT\OneDrive%20-%20MGT%20Consulting%20Group\Clients\NV\SWCAP\2018%20SWCAP\Atty%20Genl\FY18%20Actuals\Deliverables\AGCAP%20FY18%20Final%20122118%20-%20rollforward%20for%20FY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1. Divider"/>
      <sheetName val="Narrative"/>
      <sheetName val="2. Divider"/>
      <sheetName val="CAP"/>
      <sheetName val="3. Divider"/>
      <sheetName val="Carry-Forward By Account"/>
      <sheetName val="4. Divider"/>
      <sheetName val="Carry-Forward By Division"/>
      <sheetName val="End"/>
      <sheetName val="data dump - 18actual"/>
      <sheetName val="data dump - 18budget"/>
    </sheetNames>
    <sheetDataSet>
      <sheetData sheetId="0" refreshError="1"/>
      <sheetData sheetId="1" refreshError="1"/>
      <sheetData sheetId="2" refreshError="1"/>
      <sheetData sheetId="3" refreshError="1"/>
      <sheetData sheetId="4" refreshError="1"/>
      <sheetData sheetId="5">
        <row r="235">
          <cell r="J235">
            <v>25035926.973575078</v>
          </cell>
        </row>
      </sheetData>
      <sheetData sheetId="6" refreshError="1"/>
      <sheetData sheetId="7" refreshError="1"/>
      <sheetData sheetId="8" refreshError="1"/>
      <sheetData sheetId="9" refreshError="1"/>
      <sheetData sheetId="10" refreshError="1"/>
      <sheetData sheetId="11">
        <row r="3">
          <cell r="A3" t="str">
            <v>Department</v>
          </cell>
          <cell r="B3" t="str">
            <v>1030 - ATTORNEY GENERAL</v>
          </cell>
          <cell r="C3" t="str">
            <v>1030 - AGENCY LEGAL SERVICES</v>
          </cell>
          <cell r="D3" t="str">
            <v>1030 - INVESTIGATIONS ADMIN</v>
          </cell>
          <cell r="E3" t="str">
            <v>1030 - NDOT CLAIMS ADJUSTORS</v>
          </cell>
          <cell r="F3" t="str">
            <v>Totals</v>
          </cell>
        </row>
        <row r="4">
          <cell r="A4" t="str">
            <v>1030 - AG INVESTIGATORS</v>
          </cell>
          <cell r="B4">
            <v>137233.36580741033</v>
          </cell>
          <cell r="C4">
            <v>0</v>
          </cell>
          <cell r="D4">
            <v>61762.463636179637</v>
          </cell>
          <cell r="E4">
            <v>0</v>
          </cell>
          <cell r="F4">
            <v>198995.82944358996</v>
          </cell>
        </row>
        <row r="5">
          <cell r="A5" t="str">
            <v>1030 - CHIEF LEGAL OFFICER</v>
          </cell>
          <cell r="B5">
            <v>17632.677200223978</v>
          </cell>
          <cell r="C5">
            <v>0</v>
          </cell>
          <cell r="D5">
            <v>0</v>
          </cell>
          <cell r="E5">
            <v>0</v>
          </cell>
          <cell r="F5">
            <v>17632.677200223978</v>
          </cell>
        </row>
        <row r="6">
          <cell r="A6" t="str">
            <v>1030 - OTHER NON-ALLOC ACTIVITY</v>
          </cell>
          <cell r="B6">
            <v>52403.490473872815</v>
          </cell>
          <cell r="C6">
            <v>0</v>
          </cell>
          <cell r="D6">
            <v>20587.487878726544</v>
          </cell>
          <cell r="E6">
            <v>0</v>
          </cell>
          <cell r="F6">
            <v>72990.978352599355</v>
          </cell>
        </row>
        <row r="7">
          <cell r="A7" t="str">
            <v>1002 - AG EXTRADITION COORD</v>
          </cell>
          <cell r="B7">
            <v>11616.924801522166</v>
          </cell>
          <cell r="C7">
            <v>0</v>
          </cell>
          <cell r="D7">
            <v>0</v>
          </cell>
          <cell r="E7">
            <v>0</v>
          </cell>
          <cell r="F7">
            <v>11616.924801522166</v>
          </cell>
        </row>
        <row r="8">
          <cell r="A8" t="str">
            <v>1031 - AG SPECIAL FUND</v>
          </cell>
          <cell r="B8">
            <v>67405.536310873038</v>
          </cell>
          <cell r="C8">
            <v>0</v>
          </cell>
          <cell r="D8">
            <v>0</v>
          </cell>
          <cell r="E8">
            <v>0</v>
          </cell>
          <cell r="F8">
            <v>67405.536310873038</v>
          </cell>
        </row>
        <row r="9">
          <cell r="A9" t="str">
            <v>1033 - AG WORKERS COMP FRAUD</v>
          </cell>
          <cell r="B9">
            <v>301614.98304750712</v>
          </cell>
          <cell r="C9">
            <v>0</v>
          </cell>
          <cell r="D9">
            <v>74114.956363415564</v>
          </cell>
          <cell r="E9">
            <v>0</v>
          </cell>
          <cell r="F9">
            <v>375729.9394109227</v>
          </cell>
        </row>
        <row r="10">
          <cell r="A10" t="str">
            <v>1036 - AG CRIME PREVENT</v>
          </cell>
          <cell r="B10">
            <v>38713.366213052264</v>
          </cell>
          <cell r="C10">
            <v>0</v>
          </cell>
          <cell r="D10">
            <v>8234.9951514906188</v>
          </cell>
          <cell r="E10">
            <v>0</v>
          </cell>
          <cell r="F10">
            <v>46948.361364542885</v>
          </cell>
        </row>
        <row r="11">
          <cell r="A11" t="str">
            <v>1037 - AG MEDICAID FRAUD</v>
          </cell>
          <cell r="B11">
            <v>165449.66235830914</v>
          </cell>
          <cell r="C11">
            <v>0</v>
          </cell>
          <cell r="D11">
            <v>37057.478181707782</v>
          </cell>
          <cell r="E11">
            <v>0</v>
          </cell>
          <cell r="F11">
            <v>202507.14054001693</v>
          </cell>
        </row>
        <row r="12">
          <cell r="A12" t="str">
            <v>1038 - AG CONSUMER ADVOCATE</v>
          </cell>
          <cell r="B12">
            <v>267450.21724676859</v>
          </cell>
          <cell r="C12">
            <v>0</v>
          </cell>
          <cell r="D12">
            <v>0</v>
          </cell>
          <cell r="E12">
            <v>0</v>
          </cell>
          <cell r="F12">
            <v>267450.21724676859</v>
          </cell>
        </row>
        <row r="13">
          <cell r="A13" t="str">
            <v>1040 - VIOLENCE AGAINST WOMEN</v>
          </cell>
          <cell r="B13">
            <v>39697.457135132558</v>
          </cell>
          <cell r="C13">
            <v>0</v>
          </cell>
          <cell r="D13">
            <v>0</v>
          </cell>
          <cell r="E13">
            <v>0</v>
          </cell>
          <cell r="F13">
            <v>39697.457135132558</v>
          </cell>
        </row>
        <row r="14">
          <cell r="A14" t="str">
            <v>1041 - PROS ATTORNEY</v>
          </cell>
          <cell r="B14">
            <v>13279.736983414172</v>
          </cell>
          <cell r="C14">
            <v>0</v>
          </cell>
          <cell r="D14">
            <v>0</v>
          </cell>
          <cell r="E14">
            <v>0</v>
          </cell>
          <cell r="F14">
            <v>13279.736983414172</v>
          </cell>
        </row>
        <row r="15">
          <cell r="A15" t="str">
            <v>1042 - AG VICTIMS DOM VIOL</v>
          </cell>
          <cell r="B15">
            <v>8808.3025563680803</v>
          </cell>
          <cell r="C15">
            <v>0</v>
          </cell>
          <cell r="D15">
            <v>0</v>
          </cell>
          <cell r="E15">
            <v>0</v>
          </cell>
          <cell r="F15">
            <v>8808.3025563680803</v>
          </cell>
        </row>
        <row r="16">
          <cell r="A16" t="str">
            <v>1047 - AG STATE SETTLEMENTS</v>
          </cell>
          <cell r="B16">
            <v>4522.6454884203249</v>
          </cell>
          <cell r="C16">
            <v>0</v>
          </cell>
          <cell r="D16">
            <v>4117.4975757453085</v>
          </cell>
          <cell r="E16">
            <v>0</v>
          </cell>
          <cell r="F16">
            <v>8640.1430641656334</v>
          </cell>
        </row>
        <row r="17">
          <cell r="A17" t="str">
            <v>1348 - AG TORT CLAIMS</v>
          </cell>
          <cell r="B17">
            <v>17490.524078592578</v>
          </cell>
          <cell r="C17">
            <v>0</v>
          </cell>
          <cell r="D17">
            <v>0</v>
          </cell>
          <cell r="E17">
            <v>0</v>
          </cell>
          <cell r="F17">
            <v>17490.524078592578</v>
          </cell>
        </row>
        <row r="18">
          <cell r="A18" t="str">
            <v>1045 - NATIONAL MORTGAGE SETTLE</v>
          </cell>
          <cell r="B18">
            <v>196698.2926329968</v>
          </cell>
          <cell r="C18">
            <v>0</v>
          </cell>
          <cell r="D18">
            <v>16469.990302981238</v>
          </cell>
          <cell r="E18">
            <v>0</v>
          </cell>
          <cell r="F18">
            <v>213168.28293597803</v>
          </cell>
        </row>
        <row r="19">
          <cell r="A19" t="str">
            <v>1000 - OFFICE OF THE GOVERNOR</v>
          </cell>
          <cell r="B19">
            <v>0</v>
          </cell>
          <cell r="C19">
            <v>41935.112367977075</v>
          </cell>
          <cell r="D19">
            <v>0</v>
          </cell>
          <cell r="E19">
            <v>0</v>
          </cell>
          <cell r="F19">
            <v>41935.112367977075</v>
          </cell>
        </row>
        <row r="20">
          <cell r="A20" t="str">
            <v>1003 - CONSUMER HEALTH</v>
          </cell>
          <cell r="B20">
            <v>0</v>
          </cell>
          <cell r="C20">
            <v>390.02150639859627</v>
          </cell>
          <cell r="D20">
            <v>0</v>
          </cell>
          <cell r="E20">
            <v>0</v>
          </cell>
          <cell r="F20">
            <v>390.02150639859627</v>
          </cell>
        </row>
        <row r="21">
          <cell r="A21" t="str">
            <v>1003 - GOV OFFICE SCIENCE INNOV &amp; TECH (014)</v>
          </cell>
          <cell r="B21">
            <v>0</v>
          </cell>
          <cell r="C21">
            <v>1513.2834448265535</v>
          </cell>
          <cell r="D21">
            <v>0</v>
          </cell>
          <cell r="E21">
            <v>0</v>
          </cell>
          <cell r="F21">
            <v>1513.2834448265535</v>
          </cell>
        </row>
        <row r="22">
          <cell r="A22" t="str">
            <v>1004 - OFFICE OF WORKFORCE INNOV (010)</v>
          </cell>
          <cell r="B22">
            <v>0</v>
          </cell>
          <cell r="C22">
            <v>936.05161535663092</v>
          </cell>
          <cell r="D22">
            <v>0</v>
          </cell>
          <cell r="E22">
            <v>0</v>
          </cell>
          <cell r="F22">
            <v>936.05161535663092</v>
          </cell>
        </row>
        <row r="23">
          <cell r="A23" t="str">
            <v>1004 - STATE APPRENTICESHIP COUNCIL (010)</v>
          </cell>
          <cell r="B23">
            <v>0</v>
          </cell>
          <cell r="C23">
            <v>3478.9918370754785</v>
          </cell>
          <cell r="D23">
            <v>0</v>
          </cell>
          <cell r="E23">
            <v>0</v>
          </cell>
          <cell r="F23">
            <v>3478.9918370754785</v>
          </cell>
        </row>
        <row r="24">
          <cell r="A24" t="str">
            <v>1005 - HIGH LEVEL NUCLEAR WASTE</v>
          </cell>
          <cell r="B24">
            <v>0</v>
          </cell>
          <cell r="C24">
            <v>97926.59982655957</v>
          </cell>
          <cell r="D24">
            <v>0</v>
          </cell>
          <cell r="E24">
            <v>0</v>
          </cell>
          <cell r="F24">
            <v>97926.59982655957</v>
          </cell>
        </row>
        <row r="25">
          <cell r="A25" t="str">
            <v>1013 - ATTORNEY FOR INJURED WORKERS</v>
          </cell>
          <cell r="B25">
            <v>0</v>
          </cell>
          <cell r="C25">
            <v>10062.554865083785</v>
          </cell>
          <cell r="D25">
            <v>0</v>
          </cell>
          <cell r="E25">
            <v>0</v>
          </cell>
          <cell r="F25">
            <v>10062.554865083785</v>
          </cell>
        </row>
        <row r="26">
          <cell r="A26" t="str">
            <v>1015 - HEARINGS &amp; APPEALS</v>
          </cell>
          <cell r="B26">
            <v>0</v>
          </cell>
          <cell r="C26">
            <v>21295.174249363357</v>
          </cell>
          <cell r="D26">
            <v>0</v>
          </cell>
          <cell r="E26">
            <v>0</v>
          </cell>
          <cell r="F26">
            <v>21295.174249363357</v>
          </cell>
        </row>
        <row r="27">
          <cell r="A27" t="str">
            <v>1017 - DEFERRED COMPENSATION</v>
          </cell>
          <cell r="B27">
            <v>0</v>
          </cell>
          <cell r="C27">
            <v>13198.3277765285</v>
          </cell>
          <cell r="D27">
            <v>0</v>
          </cell>
          <cell r="E27">
            <v>0</v>
          </cell>
          <cell r="F27">
            <v>13198.3277765285</v>
          </cell>
        </row>
        <row r="28">
          <cell r="A28" t="str">
            <v>1020 - LIEUTENANT GOVERNOR</v>
          </cell>
          <cell r="B28">
            <v>0</v>
          </cell>
          <cell r="C28">
            <v>951.65247561257479</v>
          </cell>
          <cell r="D28">
            <v>0</v>
          </cell>
          <cell r="E28">
            <v>0</v>
          </cell>
          <cell r="F28">
            <v>951.65247561257479</v>
          </cell>
        </row>
        <row r="29">
          <cell r="A29" t="str">
            <v>1029 - COMMISSION FOR WOMEN</v>
          </cell>
          <cell r="B29">
            <v>0</v>
          </cell>
          <cell r="C29">
            <v>0</v>
          </cell>
          <cell r="D29">
            <v>0</v>
          </cell>
          <cell r="E29">
            <v>0</v>
          </cell>
          <cell r="F29">
            <v>0</v>
          </cell>
        </row>
        <row r="30">
          <cell r="A30" t="str">
            <v>1050 - SECRETARY OF STATE</v>
          </cell>
          <cell r="B30">
            <v>0</v>
          </cell>
          <cell r="C30">
            <v>212803.53432120211</v>
          </cell>
          <cell r="D30">
            <v>0</v>
          </cell>
          <cell r="E30">
            <v>0</v>
          </cell>
          <cell r="F30">
            <v>212803.53432120211</v>
          </cell>
        </row>
        <row r="31">
          <cell r="A31" t="str">
            <v>1052 - STATE ARCHIVES</v>
          </cell>
          <cell r="B31">
            <v>0</v>
          </cell>
          <cell r="C31">
            <v>3978.2193652656815</v>
          </cell>
          <cell r="D31">
            <v>0</v>
          </cell>
          <cell r="E31">
            <v>0</v>
          </cell>
          <cell r="F31">
            <v>3978.2193652656815</v>
          </cell>
        </row>
        <row r="32">
          <cell r="A32" t="str">
            <v>1080 - STATE TREASURER</v>
          </cell>
          <cell r="B32">
            <v>0</v>
          </cell>
          <cell r="C32">
            <v>57317.560580337711</v>
          </cell>
          <cell r="D32">
            <v>0</v>
          </cell>
          <cell r="E32">
            <v>0</v>
          </cell>
          <cell r="F32">
            <v>57317.560580337711</v>
          </cell>
        </row>
        <row r="33">
          <cell r="A33" t="str">
            <v>1081 - HIGHER EDUCATION TUITION ADMIN</v>
          </cell>
          <cell r="B33">
            <v>0</v>
          </cell>
          <cell r="C33">
            <v>0</v>
          </cell>
          <cell r="D33">
            <v>0</v>
          </cell>
          <cell r="E33">
            <v>0</v>
          </cell>
          <cell r="F33">
            <v>0</v>
          </cell>
        </row>
        <row r="34">
          <cell r="A34" t="str">
            <v>1088 - MILLENNIUM SCHOLARSHIP ADMIN</v>
          </cell>
          <cell r="B34">
            <v>0</v>
          </cell>
          <cell r="C34">
            <v>0</v>
          </cell>
          <cell r="D34">
            <v>0</v>
          </cell>
          <cell r="E34">
            <v>0</v>
          </cell>
          <cell r="F34">
            <v>0</v>
          </cell>
        </row>
        <row r="35">
          <cell r="A35" t="str">
            <v>1092 - COLLEGE SAVINGS PLAN</v>
          </cell>
          <cell r="B35">
            <v>0</v>
          </cell>
          <cell r="C35">
            <v>5195.0864652293021</v>
          </cell>
          <cell r="D35">
            <v>0</v>
          </cell>
          <cell r="E35">
            <v>0</v>
          </cell>
          <cell r="F35">
            <v>5195.0864652293021</v>
          </cell>
        </row>
        <row r="36">
          <cell r="A36" t="str">
            <v>1130 - CONTROLLER</v>
          </cell>
          <cell r="B36">
            <v>0</v>
          </cell>
          <cell r="C36">
            <v>19243.661125706738</v>
          </cell>
          <cell r="D36">
            <v>0</v>
          </cell>
          <cell r="E36">
            <v>0</v>
          </cell>
          <cell r="F36">
            <v>19243.661125706738</v>
          </cell>
        </row>
        <row r="37">
          <cell r="A37" t="str">
            <v>1330 - STATE PRINTING OFFICE</v>
          </cell>
          <cell r="B37">
            <v>0</v>
          </cell>
          <cell r="C37">
            <v>0</v>
          </cell>
          <cell r="D37">
            <v>0</v>
          </cell>
          <cell r="E37">
            <v>0</v>
          </cell>
          <cell r="F37">
            <v>0</v>
          </cell>
        </row>
        <row r="38">
          <cell r="A38" t="str">
            <v>1337 - DEPT OF ADMINISTRATION DIR OFFICE</v>
          </cell>
          <cell r="B38">
            <v>0</v>
          </cell>
          <cell r="C38">
            <v>26248.44738062553</v>
          </cell>
          <cell r="D38">
            <v>0</v>
          </cell>
          <cell r="E38">
            <v>0</v>
          </cell>
          <cell r="F38">
            <v>26248.44738062553</v>
          </cell>
        </row>
        <row r="39">
          <cell r="A39" t="str">
            <v>1338 - PUBLIC EMPLOYEES HLTH PROGRAM</v>
          </cell>
          <cell r="B39">
            <v>0</v>
          </cell>
          <cell r="C39">
            <v>97099.754232994543</v>
          </cell>
          <cell r="D39">
            <v>0</v>
          </cell>
          <cell r="E39">
            <v>0</v>
          </cell>
          <cell r="F39">
            <v>97099.754232994543</v>
          </cell>
        </row>
        <row r="40">
          <cell r="A40" t="str">
            <v>1340 - BUDGET AND PLANNING</v>
          </cell>
          <cell r="B40">
            <v>0</v>
          </cell>
          <cell r="C40">
            <v>1240.2683903475361</v>
          </cell>
          <cell r="D40">
            <v>0</v>
          </cell>
          <cell r="E40">
            <v>0</v>
          </cell>
          <cell r="F40">
            <v>1240.2683903475361</v>
          </cell>
        </row>
        <row r="41">
          <cell r="A41" t="str">
            <v>1342 - ADM INTERNAL AUDIT</v>
          </cell>
          <cell r="B41">
            <v>0</v>
          </cell>
          <cell r="C41">
            <v>12160.870569508234</v>
          </cell>
          <cell r="D41">
            <v>0</v>
          </cell>
          <cell r="E41">
            <v>0</v>
          </cell>
          <cell r="F41">
            <v>12160.870569508234</v>
          </cell>
        </row>
        <row r="42">
          <cell r="A42" t="str">
            <v>1343 - ETHICS COMMISSION</v>
          </cell>
          <cell r="B42">
            <v>0</v>
          </cell>
          <cell r="C42">
            <v>0</v>
          </cell>
          <cell r="D42">
            <v>0</v>
          </cell>
          <cell r="E42">
            <v>0</v>
          </cell>
          <cell r="F42">
            <v>0</v>
          </cell>
        </row>
        <row r="43">
          <cell r="A43" t="str">
            <v>1345 - MERIT AWARD BOARD</v>
          </cell>
          <cell r="B43">
            <v>0</v>
          </cell>
          <cell r="C43">
            <v>31.201720511887704</v>
          </cell>
          <cell r="D43">
            <v>0</v>
          </cell>
          <cell r="E43">
            <v>0</v>
          </cell>
          <cell r="F43">
            <v>31.201720511887704</v>
          </cell>
        </row>
        <row r="44">
          <cell r="A44" t="str">
            <v>1349 - BUILDINGS &amp; GROUNDS</v>
          </cell>
          <cell r="B44">
            <v>0</v>
          </cell>
          <cell r="C44">
            <v>27980.142869035299</v>
          </cell>
          <cell r="D44">
            <v>0</v>
          </cell>
          <cell r="E44">
            <v>0</v>
          </cell>
          <cell r="F44">
            <v>27980.142869035299</v>
          </cell>
        </row>
        <row r="45">
          <cell r="A45" t="str">
            <v>1352 - INSURANCE &amp; LOSS PREVENTION</v>
          </cell>
          <cell r="B45">
            <v>0</v>
          </cell>
          <cell r="C45">
            <v>2449.3350601831849</v>
          </cell>
          <cell r="D45">
            <v>0</v>
          </cell>
          <cell r="E45">
            <v>0</v>
          </cell>
          <cell r="F45">
            <v>2449.3350601831849</v>
          </cell>
        </row>
        <row r="46">
          <cell r="A46" t="str">
            <v>1354 - FLEET SERVICES DIVISION</v>
          </cell>
          <cell r="B46">
            <v>0</v>
          </cell>
          <cell r="C46">
            <v>2558.5410819747917</v>
          </cell>
          <cell r="D46">
            <v>0</v>
          </cell>
          <cell r="E46">
            <v>0</v>
          </cell>
          <cell r="F46">
            <v>2558.5410819747917</v>
          </cell>
        </row>
        <row r="47">
          <cell r="A47" t="str">
            <v>1358 - PURCHASING</v>
          </cell>
          <cell r="B47">
            <v>0</v>
          </cell>
          <cell r="C47">
            <v>162061.73633874473</v>
          </cell>
          <cell r="D47">
            <v>0</v>
          </cell>
          <cell r="E47">
            <v>0</v>
          </cell>
          <cell r="F47">
            <v>162061.73633874473</v>
          </cell>
        </row>
        <row r="48">
          <cell r="A48" t="str">
            <v>1363 - HUMAN RESOURCE MANAGEMENT</v>
          </cell>
          <cell r="B48">
            <v>0</v>
          </cell>
          <cell r="C48">
            <v>82668.958496246487</v>
          </cell>
          <cell r="D48">
            <v>0</v>
          </cell>
          <cell r="E48">
            <v>0</v>
          </cell>
          <cell r="F48">
            <v>82668.958496246487</v>
          </cell>
        </row>
        <row r="49">
          <cell r="A49" t="str">
            <v>1371 - ADMINISTRATIVE SERVICES</v>
          </cell>
          <cell r="B49">
            <v>0</v>
          </cell>
          <cell r="C49">
            <v>897.04946471677147</v>
          </cell>
          <cell r="D49">
            <v>0</v>
          </cell>
          <cell r="E49">
            <v>0</v>
          </cell>
          <cell r="F49">
            <v>897.04946471677147</v>
          </cell>
        </row>
        <row r="50">
          <cell r="A50" t="str">
            <v>1373 - OFFICE OF CIO</v>
          </cell>
          <cell r="B50">
            <v>0</v>
          </cell>
          <cell r="C50">
            <v>42683.953660262385</v>
          </cell>
          <cell r="D50">
            <v>0</v>
          </cell>
          <cell r="E50">
            <v>0</v>
          </cell>
          <cell r="F50">
            <v>42683.953660262385</v>
          </cell>
        </row>
        <row r="51">
          <cell r="A51" t="str">
            <v>1374 - EMPLOYEE MANAGEMENT RELATIONS</v>
          </cell>
          <cell r="B51">
            <v>0</v>
          </cell>
          <cell r="C51">
            <v>158379.93331834199</v>
          </cell>
          <cell r="D51">
            <v>0</v>
          </cell>
          <cell r="E51">
            <v>0</v>
          </cell>
          <cell r="F51">
            <v>158379.93331834199</v>
          </cell>
        </row>
        <row r="52">
          <cell r="A52" t="str">
            <v>1400 - SILVER STATE HLTH INS EXCH ADM</v>
          </cell>
          <cell r="B52">
            <v>0</v>
          </cell>
          <cell r="C52">
            <v>17316.954884097675</v>
          </cell>
          <cell r="D52">
            <v>0</v>
          </cell>
          <cell r="E52">
            <v>0</v>
          </cell>
          <cell r="F52">
            <v>17316.954884097675</v>
          </cell>
        </row>
        <row r="53">
          <cell r="A53" t="str">
            <v>1483 - ADMIN OFFICE OF THE COURTS</v>
          </cell>
          <cell r="B53">
            <v>0</v>
          </cell>
          <cell r="C53">
            <v>62052.421668016665</v>
          </cell>
          <cell r="D53">
            <v>0</v>
          </cell>
          <cell r="E53">
            <v>0</v>
          </cell>
          <cell r="F53">
            <v>62052.421668016665</v>
          </cell>
        </row>
        <row r="54">
          <cell r="A54" t="str">
            <v>1494 - SUPREME COURT</v>
          </cell>
          <cell r="B54">
            <v>0</v>
          </cell>
          <cell r="C54">
            <v>21209.369517955667</v>
          </cell>
          <cell r="D54">
            <v>0</v>
          </cell>
          <cell r="E54">
            <v>0</v>
          </cell>
          <cell r="F54">
            <v>21209.369517955667</v>
          </cell>
        </row>
        <row r="55">
          <cell r="A55" t="str">
            <v>1497 - JUDICIAL DISCIPLINE</v>
          </cell>
          <cell r="B55">
            <v>0</v>
          </cell>
          <cell r="C55">
            <v>920.45075510068727</v>
          </cell>
          <cell r="D55">
            <v>0</v>
          </cell>
          <cell r="E55">
            <v>0</v>
          </cell>
          <cell r="F55">
            <v>920.45075510068727</v>
          </cell>
        </row>
        <row r="56">
          <cell r="A56" t="str">
            <v>1522 - COMMISSION ON TOURISM</v>
          </cell>
          <cell r="B56">
            <v>0</v>
          </cell>
          <cell r="C56">
            <v>17769.379831520047</v>
          </cell>
          <cell r="D56">
            <v>0</v>
          </cell>
          <cell r="E56">
            <v>0</v>
          </cell>
          <cell r="F56">
            <v>17769.379831520047</v>
          </cell>
        </row>
        <row r="57">
          <cell r="A57" t="str">
            <v>1526 - GOVERNOR'S OFFICE OF ECON DEV</v>
          </cell>
          <cell r="B57">
            <v>0</v>
          </cell>
          <cell r="C57">
            <v>63916.880477204519</v>
          </cell>
          <cell r="D57">
            <v>0</v>
          </cell>
          <cell r="E57">
            <v>0</v>
          </cell>
          <cell r="F57">
            <v>63916.880477204519</v>
          </cell>
        </row>
        <row r="58">
          <cell r="A58" t="str">
            <v>1530 - NEVADA MAGAZINE</v>
          </cell>
          <cell r="B58">
            <v>0</v>
          </cell>
          <cell r="C58">
            <v>1131.0623685559292</v>
          </cell>
          <cell r="D58">
            <v>0</v>
          </cell>
          <cell r="E58">
            <v>0</v>
          </cell>
          <cell r="F58">
            <v>1131.0623685559292</v>
          </cell>
        </row>
        <row r="59">
          <cell r="A59" t="str">
            <v>1560 - PUBLIC WORKS DIVISION</v>
          </cell>
          <cell r="B59">
            <v>0</v>
          </cell>
          <cell r="C59">
            <v>222624.27585231877</v>
          </cell>
          <cell r="D59">
            <v>0</v>
          </cell>
          <cell r="E59">
            <v>0</v>
          </cell>
          <cell r="F59">
            <v>222624.27585231877</v>
          </cell>
        </row>
        <row r="60">
          <cell r="A60" t="str">
            <v>1562 - PUBLIC WORKS INSPECTION</v>
          </cell>
          <cell r="B60">
            <v>0</v>
          </cell>
          <cell r="C60">
            <v>0</v>
          </cell>
          <cell r="D60">
            <v>0</v>
          </cell>
          <cell r="E60">
            <v>0</v>
          </cell>
          <cell r="F60">
            <v>0</v>
          </cell>
        </row>
        <row r="61">
          <cell r="A61" t="str">
            <v>2361 - DEPARTMENT OF TAXATION</v>
          </cell>
          <cell r="B61">
            <v>0</v>
          </cell>
          <cell r="C61">
            <v>1392704.7235264289</v>
          </cell>
          <cell r="D61">
            <v>0</v>
          </cell>
          <cell r="E61">
            <v>0</v>
          </cell>
          <cell r="F61">
            <v>1392704.7235264289</v>
          </cell>
        </row>
        <row r="62">
          <cell r="A62" t="str">
            <v>2560 - DEPARTMENT OF VETERANS SVCS</v>
          </cell>
          <cell r="B62">
            <v>0</v>
          </cell>
          <cell r="C62">
            <v>92466.298736979224</v>
          </cell>
          <cell r="D62">
            <v>0</v>
          </cell>
          <cell r="E62">
            <v>0</v>
          </cell>
          <cell r="F62">
            <v>92466.298736979224</v>
          </cell>
        </row>
        <row r="63">
          <cell r="A63" t="str">
            <v>2580 - OFFICE OF EQUAL RIGHTS</v>
          </cell>
          <cell r="B63">
            <v>0</v>
          </cell>
          <cell r="C63">
            <v>135953.6967004227</v>
          </cell>
          <cell r="D63">
            <v>0</v>
          </cell>
          <cell r="E63">
            <v>0</v>
          </cell>
          <cell r="F63">
            <v>135953.6967004227</v>
          </cell>
        </row>
        <row r="64">
          <cell r="A64" t="str">
            <v>2600 - INDIAN COMMISSION</v>
          </cell>
          <cell r="B64">
            <v>0</v>
          </cell>
          <cell r="C64">
            <v>3299.5819441321246</v>
          </cell>
          <cell r="D64">
            <v>0</v>
          </cell>
          <cell r="E64">
            <v>0</v>
          </cell>
          <cell r="F64">
            <v>3299.5819441321246</v>
          </cell>
        </row>
        <row r="65">
          <cell r="A65" t="str">
            <v>2615 - SCHOOL REMEDIATION TRUST FUND</v>
          </cell>
          <cell r="B65">
            <v>0</v>
          </cell>
          <cell r="C65">
            <v>0</v>
          </cell>
          <cell r="D65">
            <v>0</v>
          </cell>
          <cell r="E65">
            <v>0</v>
          </cell>
          <cell r="F65">
            <v>0</v>
          </cell>
        </row>
        <row r="66">
          <cell r="A66" t="str">
            <v>2631 - LEGISLATIVE COUNSEL BUREAU</v>
          </cell>
          <cell r="B66">
            <v>0</v>
          </cell>
          <cell r="C66">
            <v>0</v>
          </cell>
          <cell r="D66">
            <v>0</v>
          </cell>
          <cell r="E66">
            <v>0</v>
          </cell>
          <cell r="F66">
            <v>0</v>
          </cell>
        </row>
        <row r="67">
          <cell r="A67" t="str">
            <v>2666 - COMMISSION ON POSTSECONDARY ED</v>
          </cell>
          <cell r="B67">
            <v>0</v>
          </cell>
          <cell r="C67">
            <v>19189.058114810938</v>
          </cell>
          <cell r="D67">
            <v>0</v>
          </cell>
          <cell r="E67">
            <v>0</v>
          </cell>
          <cell r="F67">
            <v>19189.058114810938</v>
          </cell>
        </row>
        <row r="68">
          <cell r="A68" t="str">
            <v>2673 - EDUCATION STATE PROGRAMS</v>
          </cell>
          <cell r="B68">
            <v>0</v>
          </cell>
          <cell r="C68">
            <v>243591.83203630731</v>
          </cell>
          <cell r="D68">
            <v>0</v>
          </cell>
          <cell r="E68">
            <v>0</v>
          </cell>
          <cell r="F68">
            <v>243591.83203630731</v>
          </cell>
        </row>
        <row r="69">
          <cell r="A69" t="str">
            <v>2711 - STATE PUBLIC CHARTER SCHL AUTH</v>
          </cell>
          <cell r="B69">
            <v>0</v>
          </cell>
          <cell r="C69">
            <v>90812.60754984917</v>
          </cell>
          <cell r="D69">
            <v>0</v>
          </cell>
          <cell r="E69">
            <v>0</v>
          </cell>
          <cell r="F69">
            <v>90812.60754984917</v>
          </cell>
        </row>
        <row r="70">
          <cell r="A70" t="str">
            <v>2720 - EDUCATION SUPPORT SERVICES</v>
          </cell>
          <cell r="B70">
            <v>0</v>
          </cell>
          <cell r="C70">
            <v>0</v>
          </cell>
          <cell r="D70">
            <v>0</v>
          </cell>
          <cell r="E70">
            <v>0</v>
          </cell>
          <cell r="F70">
            <v>0</v>
          </cell>
        </row>
        <row r="71">
          <cell r="A71" t="str">
            <v>2892 - CULTURAL AFF ADM</v>
          </cell>
          <cell r="B71">
            <v>0</v>
          </cell>
          <cell r="C71">
            <v>0</v>
          </cell>
          <cell r="D71">
            <v>0</v>
          </cell>
          <cell r="E71">
            <v>0</v>
          </cell>
          <cell r="F71">
            <v>0</v>
          </cell>
        </row>
        <row r="72">
          <cell r="A72" t="str">
            <v>2941 - MUSEUMS AND HISTORY ADMIN</v>
          </cell>
          <cell r="B72">
            <v>0</v>
          </cell>
          <cell r="C72">
            <v>22644.648661502502</v>
          </cell>
          <cell r="D72">
            <v>0</v>
          </cell>
          <cell r="E72">
            <v>0</v>
          </cell>
          <cell r="F72">
            <v>22644.648661502502</v>
          </cell>
        </row>
        <row r="73">
          <cell r="A73" t="str">
            <v>2979 - NEVADA ARTS COUNCIL</v>
          </cell>
          <cell r="B73">
            <v>0</v>
          </cell>
          <cell r="C73">
            <v>4181.0305485929521</v>
          </cell>
          <cell r="D73">
            <v>0</v>
          </cell>
          <cell r="E73">
            <v>0</v>
          </cell>
          <cell r="F73">
            <v>4181.0305485929521</v>
          </cell>
        </row>
        <row r="74">
          <cell r="A74" t="str">
            <v>2980 - UNIVERSITY OF NEVADA - RENO</v>
          </cell>
          <cell r="B74">
            <v>0</v>
          </cell>
          <cell r="C74">
            <v>0</v>
          </cell>
          <cell r="D74">
            <v>0</v>
          </cell>
          <cell r="E74">
            <v>0</v>
          </cell>
          <cell r="F74">
            <v>0</v>
          </cell>
        </row>
        <row r="75">
          <cell r="A75" t="str">
            <v>2987 - UNIVERSITY OF NEVADA LAS VEGAS</v>
          </cell>
          <cell r="B75">
            <v>0</v>
          </cell>
          <cell r="C75">
            <v>0</v>
          </cell>
          <cell r="D75">
            <v>0</v>
          </cell>
          <cell r="E75">
            <v>0</v>
          </cell>
          <cell r="F75">
            <v>0</v>
          </cell>
        </row>
        <row r="76">
          <cell r="A76" t="str">
            <v>2995 - W.I.C.H.E. ADMINISTRATION</v>
          </cell>
          <cell r="B76">
            <v>0</v>
          </cell>
          <cell r="C76">
            <v>11466.63228811873</v>
          </cell>
          <cell r="D76">
            <v>0</v>
          </cell>
          <cell r="E76">
            <v>0</v>
          </cell>
          <cell r="F76">
            <v>11466.63228811873</v>
          </cell>
        </row>
        <row r="77">
          <cell r="A77" t="str">
            <v>3012 - WESTERN NEVADA COLLEGE</v>
          </cell>
          <cell r="B77">
            <v>0</v>
          </cell>
          <cell r="C77">
            <v>0</v>
          </cell>
          <cell r="D77">
            <v>0</v>
          </cell>
          <cell r="E77">
            <v>0</v>
          </cell>
          <cell r="F77">
            <v>0</v>
          </cell>
        </row>
        <row r="78">
          <cell r="A78" t="str">
            <v>3018 - TRUCKEE MEADOWS COMM COLLEGE</v>
          </cell>
          <cell r="B78">
            <v>0</v>
          </cell>
          <cell r="C78">
            <v>0</v>
          </cell>
          <cell r="D78">
            <v>0</v>
          </cell>
          <cell r="E78">
            <v>0</v>
          </cell>
          <cell r="F78">
            <v>0</v>
          </cell>
        </row>
        <row r="79">
          <cell r="A79" t="str">
            <v>3101 - RADIOLOGICAL HEALTH</v>
          </cell>
          <cell r="B79">
            <v>0</v>
          </cell>
          <cell r="C79">
            <v>0</v>
          </cell>
          <cell r="D79">
            <v>0</v>
          </cell>
          <cell r="E79">
            <v>0</v>
          </cell>
          <cell r="F79">
            <v>0</v>
          </cell>
        </row>
        <row r="80">
          <cell r="A80" t="str">
            <v>3140 - TOBACCO SETTLEMENT PROGRAM</v>
          </cell>
          <cell r="B80">
            <v>0</v>
          </cell>
          <cell r="C80">
            <v>0</v>
          </cell>
          <cell r="D80">
            <v>0</v>
          </cell>
          <cell r="E80">
            <v>0</v>
          </cell>
          <cell r="F80">
            <v>0</v>
          </cell>
        </row>
        <row r="81">
          <cell r="A81" t="str">
            <v>3143 - UNITY/SACWIS</v>
          </cell>
          <cell r="B81">
            <v>0</v>
          </cell>
          <cell r="C81">
            <v>0</v>
          </cell>
          <cell r="D81">
            <v>0</v>
          </cell>
          <cell r="E81">
            <v>0</v>
          </cell>
          <cell r="F81">
            <v>0</v>
          </cell>
        </row>
        <row r="82">
          <cell r="A82" t="str">
            <v>3145 - CHILDREN, YOUTH &amp; FAMILY ADMIN</v>
          </cell>
          <cell r="B82">
            <v>0</v>
          </cell>
          <cell r="C82">
            <v>687935.53384610009</v>
          </cell>
          <cell r="D82">
            <v>0</v>
          </cell>
          <cell r="E82">
            <v>0</v>
          </cell>
          <cell r="F82">
            <v>687935.53384610009</v>
          </cell>
        </row>
        <row r="83">
          <cell r="A83" t="str">
            <v>3146 - HR SENIOR SVCS PROGRAM</v>
          </cell>
          <cell r="B83">
            <v>0</v>
          </cell>
          <cell r="C83">
            <v>0</v>
          </cell>
          <cell r="D83">
            <v>0</v>
          </cell>
          <cell r="E83">
            <v>0</v>
          </cell>
          <cell r="F83">
            <v>0</v>
          </cell>
        </row>
        <row r="84">
          <cell r="A84" t="str">
            <v>3149 - CHILD CARE SERVICES</v>
          </cell>
          <cell r="B84">
            <v>0</v>
          </cell>
          <cell r="C84">
            <v>0</v>
          </cell>
          <cell r="D84">
            <v>0</v>
          </cell>
          <cell r="E84">
            <v>0</v>
          </cell>
          <cell r="F84">
            <v>0</v>
          </cell>
        </row>
        <row r="85">
          <cell r="A85" t="str">
            <v>3150 - DHR ADMINISTRATION</v>
          </cell>
          <cell r="B85">
            <v>0</v>
          </cell>
          <cell r="C85">
            <v>121343.49107073128</v>
          </cell>
          <cell r="D85">
            <v>0</v>
          </cell>
          <cell r="E85">
            <v>0</v>
          </cell>
          <cell r="F85">
            <v>121343.49107073128</v>
          </cell>
        </row>
        <row r="86">
          <cell r="A86" t="str">
            <v>3151 - AGING FEDERAL PROGRAMS &amp; ADMIN</v>
          </cell>
          <cell r="B86">
            <v>0</v>
          </cell>
          <cell r="C86">
            <v>102809.66908666999</v>
          </cell>
          <cell r="D86">
            <v>0</v>
          </cell>
          <cell r="E86">
            <v>0</v>
          </cell>
          <cell r="F86">
            <v>102809.66908666999</v>
          </cell>
        </row>
        <row r="87">
          <cell r="A87" t="str">
            <v>3153 - CANCER CONTROL REGISTRY</v>
          </cell>
          <cell r="B87">
            <v>0</v>
          </cell>
          <cell r="C87">
            <v>0</v>
          </cell>
          <cell r="D87">
            <v>0</v>
          </cell>
          <cell r="E87">
            <v>0</v>
          </cell>
          <cell r="F87">
            <v>0</v>
          </cell>
        </row>
        <row r="88">
          <cell r="A88" t="str">
            <v>3156 - SENIOR RX &amp; DISABILITY RX</v>
          </cell>
          <cell r="B88">
            <v>0</v>
          </cell>
          <cell r="C88">
            <v>0</v>
          </cell>
          <cell r="D88">
            <v>0</v>
          </cell>
          <cell r="E88">
            <v>0</v>
          </cell>
          <cell r="F88">
            <v>0</v>
          </cell>
        </row>
        <row r="89">
          <cell r="A89" t="str">
            <v>3158 - HEALTH CARE FINANCING &amp; POLICY</v>
          </cell>
          <cell r="B89">
            <v>0</v>
          </cell>
          <cell r="C89">
            <v>935739.59815151221</v>
          </cell>
          <cell r="D89">
            <v>0</v>
          </cell>
          <cell r="E89">
            <v>0</v>
          </cell>
          <cell r="F89">
            <v>935739.59815151221</v>
          </cell>
        </row>
        <row r="90">
          <cell r="A90" t="str">
            <v>3161 - HHS-DPBH-SO NV ADULT MNTL HLTH</v>
          </cell>
          <cell r="B90">
            <v>0</v>
          </cell>
          <cell r="C90">
            <v>138640.94487950904</v>
          </cell>
          <cell r="D90">
            <v>0</v>
          </cell>
          <cell r="E90">
            <v>0</v>
          </cell>
          <cell r="F90">
            <v>138640.94487950904</v>
          </cell>
        </row>
        <row r="91">
          <cell r="A91" t="str">
            <v>3162 - HHS-DPBH-NO NV ADULT MNTL HLTH</v>
          </cell>
          <cell r="B91">
            <v>0</v>
          </cell>
          <cell r="C91">
            <v>59470.479295657962</v>
          </cell>
          <cell r="D91">
            <v>0</v>
          </cell>
          <cell r="E91">
            <v>0</v>
          </cell>
          <cell r="F91">
            <v>59470.479295657962</v>
          </cell>
        </row>
        <row r="92">
          <cell r="A92" t="str">
            <v>3165 - NV COMMISSION ON SPORTS (400)</v>
          </cell>
          <cell r="B92">
            <v>0</v>
          </cell>
          <cell r="C92">
            <v>561.63096921397869</v>
          </cell>
          <cell r="D92">
            <v>0</v>
          </cell>
          <cell r="E92">
            <v>0</v>
          </cell>
          <cell r="F92">
            <v>561.63096921397869</v>
          </cell>
        </row>
        <row r="93">
          <cell r="A93" t="str">
            <v>3167 - RURAL REGIONAL CENTER</v>
          </cell>
          <cell r="B93">
            <v>0</v>
          </cell>
          <cell r="C93">
            <v>4929.871840878257</v>
          </cell>
          <cell r="D93">
            <v>0</v>
          </cell>
          <cell r="E93">
            <v>0</v>
          </cell>
          <cell r="F93">
            <v>4929.871840878257</v>
          </cell>
        </row>
        <row r="94">
          <cell r="A94" t="str">
            <v>3168 - HHS-DPBH-BEHAVRL HEALTH ADMIN</v>
          </cell>
          <cell r="B94">
            <v>0</v>
          </cell>
          <cell r="C94">
            <v>152514.00986210711</v>
          </cell>
          <cell r="D94">
            <v>0</v>
          </cell>
          <cell r="E94">
            <v>0</v>
          </cell>
          <cell r="F94">
            <v>152514.00986210711</v>
          </cell>
        </row>
        <row r="95">
          <cell r="A95" t="str">
            <v>3169 - SUBSTANCE ABUSE &amp; PREV</v>
          </cell>
          <cell r="B95">
            <v>0</v>
          </cell>
          <cell r="C95">
            <v>0</v>
          </cell>
          <cell r="D95">
            <v>0</v>
          </cell>
          <cell r="E95">
            <v>0</v>
          </cell>
          <cell r="F95">
            <v>0</v>
          </cell>
        </row>
        <row r="96">
          <cell r="A96" t="str">
            <v>3170 - HHS-DPBH-SUB AB PREV &amp; TREATMN</v>
          </cell>
          <cell r="B96">
            <v>0</v>
          </cell>
          <cell r="C96">
            <v>1809.6997896894866</v>
          </cell>
          <cell r="D96">
            <v>0</v>
          </cell>
          <cell r="E96">
            <v>0</v>
          </cell>
          <cell r="F96">
            <v>1809.6997896894866</v>
          </cell>
        </row>
        <row r="97">
          <cell r="A97" t="str">
            <v>3173 - ENVIRONMENTAL PROTECTION ADMIN</v>
          </cell>
          <cell r="B97">
            <v>0</v>
          </cell>
          <cell r="C97">
            <v>95695.676809959594</v>
          </cell>
          <cell r="D97">
            <v>0</v>
          </cell>
          <cell r="E97">
            <v>0</v>
          </cell>
          <cell r="F97">
            <v>95695.676809959594</v>
          </cell>
        </row>
        <row r="98">
          <cell r="A98" t="str">
            <v>3175 - BUREAU OF INDUSTRIAL SITE CLEANUP</v>
          </cell>
          <cell r="B98">
            <v>0</v>
          </cell>
          <cell r="C98">
            <v>18892.641769948004</v>
          </cell>
          <cell r="D98">
            <v>0</v>
          </cell>
          <cell r="E98">
            <v>0</v>
          </cell>
          <cell r="F98">
            <v>18892.641769948004</v>
          </cell>
        </row>
        <row r="99">
          <cell r="A99" t="str">
            <v>3185 - AIR QUALITY</v>
          </cell>
          <cell r="B99">
            <v>0</v>
          </cell>
          <cell r="C99">
            <v>153691.87481143087</v>
          </cell>
          <cell r="D99">
            <v>0</v>
          </cell>
          <cell r="E99">
            <v>0</v>
          </cell>
          <cell r="F99">
            <v>153691.87481143087</v>
          </cell>
        </row>
        <row r="100">
          <cell r="A100" t="str">
            <v>3186 - BUREAU OF WATER</v>
          </cell>
          <cell r="B100">
            <v>0</v>
          </cell>
          <cell r="C100">
            <v>30928.705457408687</v>
          </cell>
          <cell r="D100">
            <v>0</v>
          </cell>
          <cell r="E100">
            <v>0</v>
          </cell>
          <cell r="F100">
            <v>30928.705457408687</v>
          </cell>
        </row>
        <row r="101">
          <cell r="A101" t="str">
            <v>3187 - BUR WASTE MGMT &amp; CORRCTV ACTNS</v>
          </cell>
          <cell r="B101">
            <v>0</v>
          </cell>
          <cell r="C101">
            <v>174682.83228580334</v>
          </cell>
          <cell r="D101">
            <v>0</v>
          </cell>
          <cell r="E101">
            <v>0</v>
          </cell>
          <cell r="F101">
            <v>174682.83228580334</v>
          </cell>
        </row>
        <row r="102">
          <cell r="A102" t="str">
            <v>3188 - MINING REGULATION/RECLAMATION</v>
          </cell>
          <cell r="B102">
            <v>0</v>
          </cell>
          <cell r="C102">
            <v>42543.545917958887</v>
          </cell>
          <cell r="D102">
            <v>0</v>
          </cell>
          <cell r="E102">
            <v>0</v>
          </cell>
          <cell r="F102">
            <v>42543.545917958887</v>
          </cell>
        </row>
        <row r="103">
          <cell r="A103" t="str">
            <v>3190 - HEALTH STATISTICS &amp; PLANNING</v>
          </cell>
          <cell r="B103">
            <v>0</v>
          </cell>
          <cell r="C103">
            <v>14415.194876492118</v>
          </cell>
          <cell r="D103">
            <v>0</v>
          </cell>
          <cell r="E103">
            <v>0</v>
          </cell>
          <cell r="F103">
            <v>14415.194876492118</v>
          </cell>
        </row>
        <row r="104">
          <cell r="A104" t="str">
            <v>3193 - WATER QUALITY PLANNING</v>
          </cell>
          <cell r="B104">
            <v>0</v>
          </cell>
          <cell r="C104">
            <v>6840.9772222313786</v>
          </cell>
          <cell r="D104">
            <v>0</v>
          </cell>
          <cell r="E104">
            <v>0</v>
          </cell>
          <cell r="F104">
            <v>6840.9772222313786</v>
          </cell>
        </row>
        <row r="105">
          <cell r="A105" t="str">
            <v>3194 - CONSUMER PROTECTION</v>
          </cell>
          <cell r="B105">
            <v>0</v>
          </cell>
          <cell r="C105">
            <v>0</v>
          </cell>
          <cell r="D105">
            <v>0</v>
          </cell>
          <cell r="E105">
            <v>0</v>
          </cell>
          <cell r="F105">
            <v>0</v>
          </cell>
        </row>
        <row r="106">
          <cell r="A106" t="str">
            <v>3197 - SAFE DRINKING WATER REGULATORY</v>
          </cell>
          <cell r="B106">
            <v>0</v>
          </cell>
          <cell r="C106">
            <v>55429.856489368503</v>
          </cell>
          <cell r="D106">
            <v>0</v>
          </cell>
          <cell r="E106">
            <v>0</v>
          </cell>
          <cell r="F106">
            <v>55429.856489368503</v>
          </cell>
        </row>
        <row r="107">
          <cell r="A107" t="str">
            <v>3208 - EARLY INTERVENTION SERVICES</v>
          </cell>
          <cell r="B107">
            <v>0</v>
          </cell>
          <cell r="C107">
            <v>0</v>
          </cell>
          <cell r="D107">
            <v>0</v>
          </cell>
          <cell r="E107">
            <v>0</v>
          </cell>
          <cell r="F107">
            <v>0</v>
          </cell>
        </row>
        <row r="108">
          <cell r="A108" t="str">
            <v>3213 - IMMUNIZATION PROGRAM</v>
          </cell>
          <cell r="B108">
            <v>0</v>
          </cell>
          <cell r="C108">
            <v>0</v>
          </cell>
          <cell r="D108">
            <v>0</v>
          </cell>
          <cell r="E108">
            <v>0</v>
          </cell>
          <cell r="F108">
            <v>0</v>
          </cell>
        </row>
        <row r="109">
          <cell r="A109" t="str">
            <v>3214 - WIC FOOD SUPPLEMENT</v>
          </cell>
          <cell r="B109">
            <v>0</v>
          </cell>
          <cell r="C109">
            <v>390.02150639859627</v>
          </cell>
          <cell r="D109">
            <v>0</v>
          </cell>
          <cell r="E109">
            <v>0</v>
          </cell>
          <cell r="F109">
            <v>390.02150639859627</v>
          </cell>
        </row>
        <row r="110">
          <cell r="A110" t="str">
            <v>3215 - COMMUNICABLE DISEASES</v>
          </cell>
          <cell r="B110">
            <v>0</v>
          </cell>
          <cell r="C110">
            <v>0</v>
          </cell>
          <cell r="D110">
            <v>0</v>
          </cell>
          <cell r="E110">
            <v>0</v>
          </cell>
          <cell r="F110">
            <v>0</v>
          </cell>
        </row>
        <row r="111">
          <cell r="A111" t="str">
            <v>3216 - HEALTH CARE FACILITY REG</v>
          </cell>
          <cell r="B111">
            <v>0</v>
          </cell>
          <cell r="C111">
            <v>0</v>
          </cell>
          <cell r="D111">
            <v>0</v>
          </cell>
          <cell r="E111">
            <v>0</v>
          </cell>
          <cell r="F111">
            <v>0</v>
          </cell>
        </row>
        <row r="112">
          <cell r="A112" t="str">
            <v>3218 - PUBLIC HEALTH PREPAREDNESS PRG</v>
          </cell>
          <cell r="B112">
            <v>0</v>
          </cell>
          <cell r="C112">
            <v>0</v>
          </cell>
          <cell r="D112">
            <v>0</v>
          </cell>
          <cell r="E112">
            <v>0</v>
          </cell>
          <cell r="F112">
            <v>0</v>
          </cell>
        </row>
        <row r="113">
          <cell r="A113" t="str">
            <v>3220 - CHRONIC DISEASE</v>
          </cell>
          <cell r="B113">
            <v>0</v>
          </cell>
          <cell r="C113">
            <v>0</v>
          </cell>
          <cell r="D113">
            <v>0</v>
          </cell>
          <cell r="E113">
            <v>0</v>
          </cell>
          <cell r="F113">
            <v>0</v>
          </cell>
        </row>
        <row r="114">
          <cell r="A114" t="str">
            <v>3222 - MATERNAL CHILD HEALTH SERVICES</v>
          </cell>
          <cell r="B114">
            <v>0</v>
          </cell>
          <cell r="C114">
            <v>0</v>
          </cell>
          <cell r="D114">
            <v>0</v>
          </cell>
          <cell r="E114">
            <v>0</v>
          </cell>
          <cell r="F114">
            <v>0</v>
          </cell>
        </row>
        <row r="115">
          <cell r="A115" t="str">
            <v>3223 - OFFICE OF STATE HEALTH ADMIN</v>
          </cell>
          <cell r="B115">
            <v>0</v>
          </cell>
          <cell r="C115">
            <v>72512.798469627029</v>
          </cell>
          <cell r="D115">
            <v>0</v>
          </cell>
          <cell r="E115">
            <v>0</v>
          </cell>
          <cell r="F115">
            <v>72512.798469627029</v>
          </cell>
        </row>
        <row r="116">
          <cell r="A116" t="str">
            <v>3224 - COMMUNITY HEALTH SERVICES</v>
          </cell>
          <cell r="B116">
            <v>0</v>
          </cell>
          <cell r="C116">
            <v>3260.5797934922648</v>
          </cell>
          <cell r="D116">
            <v>0</v>
          </cell>
          <cell r="E116">
            <v>0</v>
          </cell>
          <cell r="F116">
            <v>3260.5797934922648</v>
          </cell>
        </row>
        <row r="117">
          <cell r="A117" t="str">
            <v>3228 - WELFARE ADMINISTRATION</v>
          </cell>
          <cell r="B117">
            <v>0</v>
          </cell>
          <cell r="C117">
            <v>306283.8889748177</v>
          </cell>
          <cell r="D117">
            <v>0</v>
          </cell>
          <cell r="E117">
            <v>0</v>
          </cell>
          <cell r="F117">
            <v>306283.8889748177</v>
          </cell>
        </row>
        <row r="118">
          <cell r="A118" t="str">
            <v>3225 - HR EMER MED SVCS</v>
          </cell>
          <cell r="B118">
            <v>0</v>
          </cell>
          <cell r="C118">
            <v>0</v>
          </cell>
          <cell r="D118">
            <v>0</v>
          </cell>
          <cell r="E118">
            <v>0</v>
          </cell>
          <cell r="F118">
            <v>0</v>
          </cell>
        </row>
        <row r="119">
          <cell r="A119" t="str">
            <v>3238 - CHILD SUPPORT ENFORCEMENT PROG</v>
          </cell>
          <cell r="B119">
            <v>0</v>
          </cell>
          <cell r="C119">
            <v>700041.80140471261</v>
          </cell>
          <cell r="D119">
            <v>0</v>
          </cell>
          <cell r="E119">
            <v>0</v>
          </cell>
          <cell r="F119">
            <v>700041.80140471261</v>
          </cell>
        </row>
        <row r="120">
          <cell r="A120" t="str">
            <v>3253 - BLIND BUSINESS ENTERPRISE</v>
          </cell>
          <cell r="B120">
            <v>0</v>
          </cell>
          <cell r="C120">
            <v>0</v>
          </cell>
          <cell r="D120">
            <v>0</v>
          </cell>
          <cell r="E120">
            <v>0</v>
          </cell>
          <cell r="F120">
            <v>0</v>
          </cell>
        </row>
        <row r="121">
          <cell r="A121" t="str">
            <v>3254 - SERVICES TO THE BLIND</v>
          </cell>
          <cell r="B121">
            <v>0</v>
          </cell>
          <cell r="C121">
            <v>0</v>
          </cell>
          <cell r="D121">
            <v>0</v>
          </cell>
          <cell r="E121">
            <v>0</v>
          </cell>
          <cell r="F121">
            <v>0</v>
          </cell>
        </row>
        <row r="122">
          <cell r="A122" t="str">
            <v>3263 - YOUTH PAROLE SERVICES</v>
          </cell>
          <cell r="B122">
            <v>0</v>
          </cell>
          <cell r="C122">
            <v>18159.401337918644</v>
          </cell>
          <cell r="D122">
            <v>0</v>
          </cell>
          <cell r="E122">
            <v>0</v>
          </cell>
          <cell r="F122">
            <v>18159.401337918644</v>
          </cell>
        </row>
        <row r="123">
          <cell r="A123" t="str">
            <v>3268 - REHABILITATION ADMIN</v>
          </cell>
          <cell r="B123">
            <v>0</v>
          </cell>
          <cell r="C123">
            <v>7940.8378702754208</v>
          </cell>
          <cell r="D123">
            <v>0</v>
          </cell>
          <cell r="E123">
            <v>0</v>
          </cell>
          <cell r="F123">
            <v>7940.8378702754208</v>
          </cell>
        </row>
        <row r="124">
          <cell r="A124" t="str">
            <v>3272 - DETR ADMIN SERVICES</v>
          </cell>
          <cell r="B124">
            <v>0</v>
          </cell>
          <cell r="C124">
            <v>309255.85285357502</v>
          </cell>
          <cell r="D124">
            <v>0</v>
          </cell>
          <cell r="E124">
            <v>0</v>
          </cell>
          <cell r="F124">
            <v>309255.85285357502</v>
          </cell>
        </row>
        <row r="125">
          <cell r="A125" t="str">
            <v>3276 - IDEA PART C COMPLIANCE</v>
          </cell>
          <cell r="B125">
            <v>0</v>
          </cell>
          <cell r="C125">
            <v>0</v>
          </cell>
          <cell r="D125">
            <v>0</v>
          </cell>
          <cell r="E125">
            <v>0</v>
          </cell>
          <cell r="F125">
            <v>0</v>
          </cell>
        </row>
        <row r="126">
          <cell r="A126" t="str">
            <v>3279 - DESERT REGIONAL CENTER</v>
          </cell>
          <cell r="B126">
            <v>0</v>
          </cell>
          <cell r="C126">
            <v>99229.271657930876</v>
          </cell>
          <cell r="D126">
            <v>0</v>
          </cell>
          <cell r="E126">
            <v>0</v>
          </cell>
          <cell r="F126">
            <v>99229.271657930876</v>
          </cell>
        </row>
        <row r="127">
          <cell r="A127" t="str">
            <v>3280 - SIERRA REGIONAL CENTER</v>
          </cell>
          <cell r="B127">
            <v>0</v>
          </cell>
          <cell r="C127">
            <v>10889.40045864881</v>
          </cell>
          <cell r="D127">
            <v>0</v>
          </cell>
          <cell r="E127">
            <v>0</v>
          </cell>
          <cell r="F127">
            <v>10889.40045864881</v>
          </cell>
        </row>
        <row r="128">
          <cell r="A128" t="str">
            <v>3645 - HHS-DPBH-FCLTY FOR MNTL OFFNDR</v>
          </cell>
          <cell r="B128">
            <v>0</v>
          </cell>
          <cell r="C128">
            <v>43163.680113132657</v>
          </cell>
          <cell r="D128">
            <v>0</v>
          </cell>
          <cell r="E128">
            <v>0</v>
          </cell>
          <cell r="F128">
            <v>43163.680113132657</v>
          </cell>
        </row>
        <row r="129">
          <cell r="A129" t="str">
            <v>3646 - SO NEV CHILD &amp; ADOLESCENT SVCS</v>
          </cell>
          <cell r="B129">
            <v>0</v>
          </cell>
          <cell r="C129">
            <v>0</v>
          </cell>
          <cell r="D129">
            <v>0</v>
          </cell>
          <cell r="E129">
            <v>0</v>
          </cell>
          <cell r="F129">
            <v>0</v>
          </cell>
        </row>
        <row r="130">
          <cell r="A130" t="str">
            <v>3648 - HHS-DPBH-RURAL CLINICS</v>
          </cell>
          <cell r="B130">
            <v>0</v>
          </cell>
          <cell r="C130">
            <v>8190.4516343705227</v>
          </cell>
          <cell r="D130">
            <v>0</v>
          </cell>
          <cell r="E130">
            <v>0</v>
          </cell>
          <cell r="F130">
            <v>8190.4516343705227</v>
          </cell>
        </row>
        <row r="131">
          <cell r="A131" t="str">
            <v>3650 - MILITARY</v>
          </cell>
          <cell r="B131">
            <v>0</v>
          </cell>
          <cell r="C131">
            <v>37972.493862967334</v>
          </cell>
          <cell r="D131">
            <v>0</v>
          </cell>
          <cell r="E131">
            <v>0</v>
          </cell>
          <cell r="F131">
            <v>37972.493862967334</v>
          </cell>
        </row>
        <row r="132">
          <cell r="A132" t="str">
            <v>3653 - NATIONAL GUARD BENEFITS</v>
          </cell>
          <cell r="B132">
            <v>0</v>
          </cell>
          <cell r="C132">
            <v>0</v>
          </cell>
          <cell r="D132">
            <v>0</v>
          </cell>
          <cell r="E132">
            <v>0</v>
          </cell>
          <cell r="F132">
            <v>0</v>
          </cell>
        </row>
        <row r="133">
          <cell r="A133" t="str">
            <v>3673 - EMERGENCY MANAGEMENT DIVISION</v>
          </cell>
          <cell r="B133">
            <v>0</v>
          </cell>
          <cell r="C133">
            <v>303085.71262234921</v>
          </cell>
          <cell r="D133">
            <v>0</v>
          </cell>
          <cell r="E133">
            <v>0</v>
          </cell>
          <cell r="F133">
            <v>303085.71262234921</v>
          </cell>
        </row>
        <row r="134">
          <cell r="A134" t="str">
            <v>3675 - OFFICE OF HOMELAND SECURITY</v>
          </cell>
          <cell r="B134">
            <v>0</v>
          </cell>
          <cell r="C134">
            <v>0</v>
          </cell>
          <cell r="D134">
            <v>0</v>
          </cell>
          <cell r="E134">
            <v>0</v>
          </cell>
          <cell r="F134">
            <v>0</v>
          </cell>
        </row>
        <row r="135">
          <cell r="A135" t="str">
            <v>3708 - OFFENDERS' STORE FUND</v>
          </cell>
          <cell r="B135">
            <v>0</v>
          </cell>
          <cell r="C135">
            <v>0</v>
          </cell>
          <cell r="D135">
            <v>0</v>
          </cell>
          <cell r="E135">
            <v>0</v>
          </cell>
          <cell r="F135">
            <v>0</v>
          </cell>
        </row>
        <row r="136">
          <cell r="A136" t="str">
            <v>3710 - DIRECTOR'S OFFICE</v>
          </cell>
          <cell r="B136">
            <v>0</v>
          </cell>
          <cell r="C136">
            <v>4634945.3781697666</v>
          </cell>
          <cell r="D136">
            <v>0</v>
          </cell>
          <cell r="E136">
            <v>0</v>
          </cell>
          <cell r="F136">
            <v>4634945.3781697666</v>
          </cell>
        </row>
        <row r="137">
          <cell r="A137" t="str">
            <v>3719 - PRISON INDUSTRY</v>
          </cell>
          <cell r="B137">
            <v>0</v>
          </cell>
          <cell r="C137">
            <v>18362.212521245914</v>
          </cell>
          <cell r="D137">
            <v>0</v>
          </cell>
          <cell r="E137">
            <v>0</v>
          </cell>
          <cell r="F137">
            <v>18362.212521245914</v>
          </cell>
        </row>
        <row r="138">
          <cell r="A138" t="str">
            <v>3727 - PRISON RANCH</v>
          </cell>
          <cell r="B138">
            <v>0</v>
          </cell>
          <cell r="C138">
            <v>0</v>
          </cell>
          <cell r="D138">
            <v>0</v>
          </cell>
          <cell r="E138">
            <v>0</v>
          </cell>
          <cell r="F138">
            <v>0</v>
          </cell>
        </row>
        <row r="139">
          <cell r="A139" t="str">
            <v>3740 - PAROLE &amp; PROBATION</v>
          </cell>
          <cell r="B139">
            <v>0</v>
          </cell>
          <cell r="C139">
            <v>225861.45435542715</v>
          </cell>
          <cell r="D139">
            <v>0</v>
          </cell>
          <cell r="E139">
            <v>0</v>
          </cell>
          <cell r="F139">
            <v>225861.45435542715</v>
          </cell>
        </row>
        <row r="140">
          <cell r="A140" t="str">
            <v>3743 - INVESTIGATIONS</v>
          </cell>
          <cell r="B140">
            <v>0</v>
          </cell>
          <cell r="C140">
            <v>22317.030596127683</v>
          </cell>
          <cell r="D140">
            <v>0</v>
          </cell>
          <cell r="E140">
            <v>0</v>
          </cell>
          <cell r="F140">
            <v>22317.030596127683</v>
          </cell>
        </row>
        <row r="141">
          <cell r="A141" t="str">
            <v>3744 - DPS NARCOTICS CONTROL</v>
          </cell>
          <cell r="B141">
            <v>0</v>
          </cell>
          <cell r="C141">
            <v>0</v>
          </cell>
          <cell r="D141">
            <v>0</v>
          </cell>
          <cell r="E141">
            <v>0</v>
          </cell>
          <cell r="F141">
            <v>0</v>
          </cell>
        </row>
        <row r="142">
          <cell r="A142" t="str">
            <v>3763 - INMATE WELFARE ACCOUNT</v>
          </cell>
          <cell r="B142">
            <v>0</v>
          </cell>
          <cell r="C142">
            <v>0</v>
          </cell>
          <cell r="D142">
            <v>0</v>
          </cell>
          <cell r="E142">
            <v>0</v>
          </cell>
          <cell r="F142">
            <v>0</v>
          </cell>
        </row>
        <row r="143">
          <cell r="A143" t="str">
            <v>3772 - POLICE CORPS PROGRAM</v>
          </cell>
          <cell r="B143">
            <v>0</v>
          </cell>
          <cell r="C143">
            <v>0</v>
          </cell>
          <cell r="D143">
            <v>0</v>
          </cell>
          <cell r="E143">
            <v>0</v>
          </cell>
          <cell r="F143">
            <v>0</v>
          </cell>
        </row>
        <row r="144">
          <cell r="A144" t="str">
            <v>3774 - POST</v>
          </cell>
          <cell r="B144">
            <v>0</v>
          </cell>
          <cell r="C144">
            <v>37800.884400151954</v>
          </cell>
          <cell r="D144">
            <v>0</v>
          </cell>
          <cell r="E144">
            <v>0</v>
          </cell>
          <cell r="F144">
            <v>37800.884400151954</v>
          </cell>
        </row>
        <row r="145">
          <cell r="A145" t="str">
            <v>3775 - TRAINING DIVISION</v>
          </cell>
          <cell r="B145">
            <v>0</v>
          </cell>
          <cell r="C145">
            <v>0</v>
          </cell>
          <cell r="D145">
            <v>0</v>
          </cell>
          <cell r="E145">
            <v>0</v>
          </cell>
          <cell r="F145">
            <v>0</v>
          </cell>
        </row>
        <row r="146">
          <cell r="A146" t="str">
            <v>3800 - PAROLE BOARD</v>
          </cell>
          <cell r="B146">
            <v>0</v>
          </cell>
          <cell r="C146">
            <v>189839.06802445278</v>
          </cell>
          <cell r="D146">
            <v>0</v>
          </cell>
          <cell r="E146">
            <v>0</v>
          </cell>
          <cell r="F146">
            <v>189839.06802445278</v>
          </cell>
        </row>
        <row r="147">
          <cell r="A147" t="str">
            <v>3811 - CONSUMER AFF</v>
          </cell>
          <cell r="B147">
            <v>0</v>
          </cell>
          <cell r="C147">
            <v>0</v>
          </cell>
          <cell r="D147">
            <v>0</v>
          </cell>
          <cell r="E147">
            <v>0</v>
          </cell>
          <cell r="F147">
            <v>0</v>
          </cell>
        </row>
        <row r="148">
          <cell r="A148" t="str">
            <v>3813 - INSURANCE REGULATION</v>
          </cell>
          <cell r="B148">
            <v>0</v>
          </cell>
          <cell r="C148">
            <v>567465.6909497017</v>
          </cell>
          <cell r="D148">
            <v>0</v>
          </cell>
          <cell r="E148">
            <v>0</v>
          </cell>
          <cell r="F148">
            <v>567465.6909497017</v>
          </cell>
        </row>
        <row r="149">
          <cell r="A149" t="str">
            <v>3814 - MANUFACTURED HOUSING</v>
          </cell>
          <cell r="B149">
            <v>0</v>
          </cell>
          <cell r="C149">
            <v>77676.683214344434</v>
          </cell>
          <cell r="D149">
            <v>0</v>
          </cell>
          <cell r="E149">
            <v>0</v>
          </cell>
          <cell r="F149">
            <v>77676.683214344434</v>
          </cell>
        </row>
        <row r="150">
          <cell r="A150" t="str">
            <v>3815 - UNCLAIMED PROPERTY</v>
          </cell>
          <cell r="B150">
            <v>0</v>
          </cell>
          <cell r="C150">
            <v>19579.079621209534</v>
          </cell>
          <cell r="D150">
            <v>0</v>
          </cell>
          <cell r="E150">
            <v>0</v>
          </cell>
          <cell r="F150">
            <v>19579.079621209534</v>
          </cell>
        </row>
        <row r="151">
          <cell r="A151" t="str">
            <v>3816 - FIRE MARSHAL</v>
          </cell>
          <cell r="B151">
            <v>0</v>
          </cell>
          <cell r="C151">
            <v>15164.036168777424</v>
          </cell>
          <cell r="D151">
            <v>0</v>
          </cell>
          <cell r="E151">
            <v>0</v>
          </cell>
          <cell r="F151">
            <v>15164.036168777424</v>
          </cell>
        </row>
        <row r="152">
          <cell r="A152" t="str">
            <v>3817 - INSURANCE EXAMINERS</v>
          </cell>
          <cell r="B152">
            <v>0</v>
          </cell>
          <cell r="C152">
            <v>0</v>
          </cell>
          <cell r="D152">
            <v>0</v>
          </cell>
          <cell r="E152">
            <v>0</v>
          </cell>
          <cell r="F152">
            <v>0</v>
          </cell>
        </row>
        <row r="153">
          <cell r="A153" t="str">
            <v>3818 - CAPTIVE INSURERS</v>
          </cell>
          <cell r="B153">
            <v>0</v>
          </cell>
          <cell r="C153">
            <v>0</v>
          </cell>
          <cell r="D153">
            <v>0</v>
          </cell>
          <cell r="E153">
            <v>0</v>
          </cell>
          <cell r="F153">
            <v>0</v>
          </cell>
        </row>
        <row r="154">
          <cell r="A154" t="str">
            <v>3820 - COMMON INTEREST COMMUNITIES</v>
          </cell>
          <cell r="B154">
            <v>0</v>
          </cell>
          <cell r="C154">
            <v>136452.92422861292</v>
          </cell>
          <cell r="D154">
            <v>0</v>
          </cell>
          <cell r="E154">
            <v>0</v>
          </cell>
          <cell r="F154">
            <v>136452.92422861292</v>
          </cell>
        </row>
        <row r="155">
          <cell r="A155" t="str">
            <v>3823 - REAL ESTATE</v>
          </cell>
          <cell r="B155">
            <v>0</v>
          </cell>
          <cell r="C155">
            <v>368180.30204027495</v>
          </cell>
          <cell r="D155">
            <v>0</v>
          </cell>
          <cell r="E155">
            <v>0</v>
          </cell>
          <cell r="F155">
            <v>368180.30204027495</v>
          </cell>
        </row>
        <row r="156">
          <cell r="A156" t="str">
            <v>3824 - INSURANCE EDUCATION &amp; RESEARCH</v>
          </cell>
          <cell r="B156">
            <v>0</v>
          </cell>
          <cell r="C156">
            <v>0</v>
          </cell>
          <cell r="D156">
            <v>0</v>
          </cell>
          <cell r="E156">
            <v>0</v>
          </cell>
          <cell r="F156">
            <v>0</v>
          </cell>
        </row>
        <row r="157">
          <cell r="A157" t="str">
            <v>3828 - NAIC FEES</v>
          </cell>
          <cell r="B157">
            <v>0</v>
          </cell>
          <cell r="C157">
            <v>0</v>
          </cell>
          <cell r="D157">
            <v>0</v>
          </cell>
          <cell r="E157">
            <v>0</v>
          </cell>
          <cell r="F157">
            <v>0</v>
          </cell>
        </row>
        <row r="158">
          <cell r="A158" t="str">
            <v>3833 - INSURANCE COST STABILIZATION</v>
          </cell>
          <cell r="B158">
            <v>0</v>
          </cell>
          <cell r="C158">
            <v>0</v>
          </cell>
          <cell r="D158">
            <v>0</v>
          </cell>
          <cell r="E158">
            <v>0</v>
          </cell>
          <cell r="F158">
            <v>0</v>
          </cell>
        </row>
        <row r="159">
          <cell r="A159" t="str">
            <v>3835 - FINANCIAL INSTITUTIONS</v>
          </cell>
          <cell r="B159">
            <v>0</v>
          </cell>
          <cell r="C159">
            <v>120095.42225025578</v>
          </cell>
          <cell r="D159">
            <v>0</v>
          </cell>
          <cell r="E159">
            <v>0</v>
          </cell>
          <cell r="F159">
            <v>120095.42225025578</v>
          </cell>
        </row>
        <row r="160">
          <cell r="A160" t="str">
            <v>3841 - HOUSING</v>
          </cell>
          <cell r="B160">
            <v>0</v>
          </cell>
          <cell r="C160">
            <v>7558.6167940047962</v>
          </cell>
          <cell r="D160">
            <v>0</v>
          </cell>
          <cell r="E160">
            <v>0</v>
          </cell>
          <cell r="F160">
            <v>7558.6167940047962</v>
          </cell>
        </row>
        <row r="161">
          <cell r="A161" t="str">
            <v>3900 - LABOR RELATIONS</v>
          </cell>
          <cell r="B161">
            <v>0</v>
          </cell>
          <cell r="C161">
            <v>54649.813476571318</v>
          </cell>
          <cell r="D161">
            <v>0</v>
          </cell>
          <cell r="E161">
            <v>0</v>
          </cell>
          <cell r="F161">
            <v>54649.813476571318</v>
          </cell>
        </row>
        <row r="162">
          <cell r="A162" t="str">
            <v>3910 - DIVISION OF MORTGAGE LENDING</v>
          </cell>
          <cell r="B162">
            <v>0</v>
          </cell>
          <cell r="C162">
            <v>48612.280557521044</v>
          </cell>
          <cell r="D162">
            <v>0</v>
          </cell>
          <cell r="E162">
            <v>0</v>
          </cell>
          <cell r="F162">
            <v>48612.280557521044</v>
          </cell>
        </row>
        <row r="163">
          <cell r="A163" t="str">
            <v>3920 - REGULATORY FUND</v>
          </cell>
          <cell r="B163">
            <v>0</v>
          </cell>
          <cell r="C163">
            <v>0</v>
          </cell>
          <cell r="D163">
            <v>0</v>
          </cell>
          <cell r="E163">
            <v>0</v>
          </cell>
          <cell r="F163">
            <v>0</v>
          </cell>
        </row>
        <row r="164">
          <cell r="A164" t="str">
            <v>3922 - TRANSPORTATION SVCS AUTHORITY</v>
          </cell>
          <cell r="B164">
            <v>0</v>
          </cell>
          <cell r="C164">
            <v>232382.61394241167</v>
          </cell>
          <cell r="D164">
            <v>0</v>
          </cell>
          <cell r="E164">
            <v>0</v>
          </cell>
          <cell r="F164">
            <v>232382.61394241167</v>
          </cell>
        </row>
        <row r="165">
          <cell r="A165" t="str">
            <v>3952 - ATHLETIC COMMISSION</v>
          </cell>
          <cell r="B165">
            <v>0</v>
          </cell>
          <cell r="C165">
            <v>59283.268972586644</v>
          </cell>
          <cell r="D165">
            <v>0</v>
          </cell>
          <cell r="E165">
            <v>0</v>
          </cell>
          <cell r="F165">
            <v>59283.268972586644</v>
          </cell>
        </row>
        <row r="166">
          <cell r="A166" t="str">
            <v>4061 - GAMING CONTROL BOARD</v>
          </cell>
          <cell r="B166">
            <v>0</v>
          </cell>
          <cell r="C166">
            <v>914350.81874061329</v>
          </cell>
          <cell r="D166">
            <v>0</v>
          </cell>
          <cell r="E166">
            <v>0</v>
          </cell>
          <cell r="F166">
            <v>914350.81874061329</v>
          </cell>
        </row>
        <row r="167">
          <cell r="A167" t="str">
            <v>4067 - GAMING COMMISSION</v>
          </cell>
          <cell r="B167">
            <v>0</v>
          </cell>
          <cell r="C167">
            <v>236844.45997561159</v>
          </cell>
          <cell r="D167">
            <v>0</v>
          </cell>
          <cell r="E167">
            <v>0</v>
          </cell>
          <cell r="F167">
            <v>236844.45997561159</v>
          </cell>
        </row>
        <row r="168">
          <cell r="A168" t="str">
            <v>4101 - NEVADA NATURAL HERITAGE</v>
          </cell>
          <cell r="B168">
            <v>0</v>
          </cell>
          <cell r="C168">
            <v>0</v>
          </cell>
          <cell r="D168">
            <v>0</v>
          </cell>
          <cell r="E168">
            <v>0</v>
          </cell>
          <cell r="F168">
            <v>0</v>
          </cell>
        </row>
        <row r="169">
          <cell r="A169" t="str">
            <v>4130 - TAXICAB AUTHORITY</v>
          </cell>
          <cell r="B169">
            <v>0</v>
          </cell>
          <cell r="C169">
            <v>363398.63837182813</v>
          </cell>
          <cell r="D169">
            <v>0</v>
          </cell>
          <cell r="E169">
            <v>0</v>
          </cell>
          <cell r="F169">
            <v>363398.63837182813</v>
          </cell>
        </row>
        <row r="170">
          <cell r="A170" t="str">
            <v>4149 - STATE ENVIRONMENTAL COMMISSION</v>
          </cell>
          <cell r="B170">
            <v>0</v>
          </cell>
          <cell r="C170">
            <v>17285.753163585789</v>
          </cell>
          <cell r="D170">
            <v>0</v>
          </cell>
          <cell r="E170">
            <v>0</v>
          </cell>
          <cell r="F170">
            <v>17285.753163585789</v>
          </cell>
        </row>
        <row r="171">
          <cell r="A171" t="str">
            <v>4150 - NATURAL RESOURCES ADMIN</v>
          </cell>
          <cell r="B171">
            <v>0</v>
          </cell>
          <cell r="C171">
            <v>49821.347227356695</v>
          </cell>
          <cell r="D171">
            <v>0</v>
          </cell>
          <cell r="E171">
            <v>0</v>
          </cell>
          <cell r="F171">
            <v>49821.347227356695</v>
          </cell>
        </row>
        <row r="172">
          <cell r="A172" t="str">
            <v>4151 - CONSERVATION DISTRICTS</v>
          </cell>
          <cell r="B172">
            <v>0</v>
          </cell>
          <cell r="C172">
            <v>4680.258076783155</v>
          </cell>
          <cell r="D172">
            <v>0</v>
          </cell>
          <cell r="E172">
            <v>0</v>
          </cell>
          <cell r="F172">
            <v>4680.258076783155</v>
          </cell>
        </row>
        <row r="173">
          <cell r="A173" t="str">
            <v>4156 - HEIL WILD HORSE</v>
          </cell>
          <cell r="B173">
            <v>0</v>
          </cell>
          <cell r="C173">
            <v>0</v>
          </cell>
          <cell r="D173">
            <v>0</v>
          </cell>
          <cell r="E173">
            <v>0</v>
          </cell>
          <cell r="F173">
            <v>0</v>
          </cell>
        </row>
        <row r="174">
          <cell r="A174" t="str">
            <v>4162 - STATE PARKS</v>
          </cell>
          <cell r="B174">
            <v>0</v>
          </cell>
          <cell r="C174">
            <v>15117.233588009592</v>
          </cell>
          <cell r="D174">
            <v>0</v>
          </cell>
          <cell r="E174">
            <v>0</v>
          </cell>
          <cell r="F174">
            <v>15117.233588009592</v>
          </cell>
        </row>
        <row r="175">
          <cell r="A175" t="str">
            <v>4166 - NEVADA TAHOE REGIONAL PLANNING</v>
          </cell>
          <cell r="B175">
            <v>0</v>
          </cell>
          <cell r="C175">
            <v>0</v>
          </cell>
          <cell r="D175">
            <v>0</v>
          </cell>
          <cell r="E175">
            <v>0</v>
          </cell>
          <cell r="F175">
            <v>0</v>
          </cell>
        </row>
        <row r="176">
          <cell r="A176" t="str">
            <v>4171 - WATER RESOURCES</v>
          </cell>
          <cell r="B176">
            <v>0</v>
          </cell>
          <cell r="C176">
            <v>499461.54109404248</v>
          </cell>
          <cell r="D176">
            <v>0</v>
          </cell>
          <cell r="E176">
            <v>0</v>
          </cell>
          <cell r="F176">
            <v>499461.54109404248</v>
          </cell>
        </row>
        <row r="177">
          <cell r="A177" t="str">
            <v>4173 - STATE LANDS</v>
          </cell>
          <cell r="B177">
            <v>0</v>
          </cell>
          <cell r="C177">
            <v>75695.373961839563</v>
          </cell>
          <cell r="D177">
            <v>0</v>
          </cell>
          <cell r="E177">
            <v>0</v>
          </cell>
          <cell r="F177">
            <v>75695.373961839563</v>
          </cell>
        </row>
        <row r="178">
          <cell r="A178" t="str">
            <v>4195 - FORESTRY</v>
          </cell>
          <cell r="B178">
            <v>0</v>
          </cell>
          <cell r="C178">
            <v>296541.15174498077</v>
          </cell>
          <cell r="D178">
            <v>0</v>
          </cell>
          <cell r="E178">
            <v>0</v>
          </cell>
          <cell r="F178">
            <v>296541.15174498077</v>
          </cell>
        </row>
        <row r="179">
          <cell r="A179" t="str">
            <v>4196 - FST FIRE SUPPRESSION/EMGY RESP</v>
          </cell>
          <cell r="B179">
            <v>0</v>
          </cell>
          <cell r="C179">
            <v>0</v>
          </cell>
          <cell r="D179">
            <v>0</v>
          </cell>
          <cell r="E179">
            <v>0</v>
          </cell>
          <cell r="F179">
            <v>0</v>
          </cell>
        </row>
        <row r="180">
          <cell r="A180" t="str">
            <v>4204 - TAHOE REGIONAL PLANNING AGENCY</v>
          </cell>
          <cell r="B180">
            <v>0</v>
          </cell>
          <cell r="C180">
            <v>0</v>
          </cell>
          <cell r="D180">
            <v>0</v>
          </cell>
          <cell r="E180">
            <v>0</v>
          </cell>
          <cell r="F180">
            <v>0</v>
          </cell>
        </row>
        <row r="181">
          <cell r="A181" t="str">
            <v>4205 - HISTORIC PRES &amp; ARCHIVES</v>
          </cell>
          <cell r="B181">
            <v>0</v>
          </cell>
          <cell r="C181">
            <v>9875.3445420124572</v>
          </cell>
          <cell r="D181">
            <v>0</v>
          </cell>
          <cell r="E181">
            <v>0</v>
          </cell>
          <cell r="F181">
            <v>9875.3445420124572</v>
          </cell>
        </row>
        <row r="182">
          <cell r="A182" t="str">
            <v>4219 - MINERALS</v>
          </cell>
          <cell r="B182">
            <v>0</v>
          </cell>
          <cell r="C182">
            <v>36193.995793789734</v>
          </cell>
          <cell r="D182">
            <v>0</v>
          </cell>
          <cell r="E182">
            <v>0</v>
          </cell>
          <cell r="F182">
            <v>36193.995793789734</v>
          </cell>
        </row>
        <row r="183">
          <cell r="A183" t="str">
            <v>4227 - FORESTRY INTER-GOV AGREEMENTS</v>
          </cell>
          <cell r="B183">
            <v>0</v>
          </cell>
          <cell r="C183">
            <v>0</v>
          </cell>
          <cell r="D183">
            <v>0</v>
          </cell>
          <cell r="E183">
            <v>0</v>
          </cell>
          <cell r="F183">
            <v>0</v>
          </cell>
        </row>
        <row r="184">
          <cell r="A184" t="str">
            <v>4235 - FORESTRY NURSERIES</v>
          </cell>
          <cell r="B184">
            <v>0</v>
          </cell>
          <cell r="C184">
            <v>0</v>
          </cell>
          <cell r="D184">
            <v>0</v>
          </cell>
          <cell r="E184">
            <v>0</v>
          </cell>
          <cell r="F184">
            <v>0</v>
          </cell>
        </row>
        <row r="185">
          <cell r="A185" t="str">
            <v>4285 - NV COMMISION ON OFF-HWY VEHICLES</v>
          </cell>
          <cell r="B185">
            <v>0</v>
          </cell>
          <cell r="C185">
            <v>9578.9281971495238</v>
          </cell>
          <cell r="D185">
            <v>0</v>
          </cell>
          <cell r="E185">
            <v>0</v>
          </cell>
          <cell r="F185">
            <v>9578.9281971495238</v>
          </cell>
        </row>
        <row r="186">
          <cell r="A186" t="str">
            <v>4452 - NDOW ADM</v>
          </cell>
          <cell r="B186">
            <v>0</v>
          </cell>
          <cell r="C186">
            <v>314240.32770534902</v>
          </cell>
          <cell r="D186">
            <v>0</v>
          </cell>
          <cell r="E186">
            <v>0</v>
          </cell>
          <cell r="F186">
            <v>314240.32770534902</v>
          </cell>
        </row>
        <row r="187">
          <cell r="A187" t="str">
            <v>4460 - WILDLIFE DEPT</v>
          </cell>
          <cell r="B187">
            <v>0</v>
          </cell>
          <cell r="C187">
            <v>0</v>
          </cell>
          <cell r="D187">
            <v>0</v>
          </cell>
          <cell r="E187">
            <v>0</v>
          </cell>
          <cell r="F187">
            <v>0</v>
          </cell>
        </row>
        <row r="188">
          <cell r="A188" t="str">
            <v>4470 - AGRI-DAIRY COMMISSION</v>
          </cell>
          <cell r="B188">
            <v>0</v>
          </cell>
          <cell r="C188">
            <v>0</v>
          </cell>
          <cell r="D188">
            <v>0</v>
          </cell>
          <cell r="E188">
            <v>0</v>
          </cell>
          <cell r="F188">
            <v>0</v>
          </cell>
        </row>
        <row r="189">
          <cell r="A189" t="str">
            <v>4490 - COLORADO RIVER COMMISSION</v>
          </cell>
          <cell r="B189">
            <v>0</v>
          </cell>
          <cell r="C189">
            <v>491536.304084023</v>
          </cell>
          <cell r="D189">
            <v>0</v>
          </cell>
          <cell r="E189">
            <v>0</v>
          </cell>
          <cell r="F189">
            <v>491536.304084023</v>
          </cell>
        </row>
        <row r="190">
          <cell r="A190" t="str">
            <v>4491 - NEVADA BEEF COUNCIL</v>
          </cell>
          <cell r="B190">
            <v>0</v>
          </cell>
          <cell r="C190">
            <v>0</v>
          </cell>
          <cell r="D190">
            <v>0</v>
          </cell>
          <cell r="E190">
            <v>0</v>
          </cell>
          <cell r="F190">
            <v>0</v>
          </cell>
        </row>
        <row r="191">
          <cell r="A191" t="str">
            <v>4547 - MARIJUANA HEALTH REGISTRY</v>
          </cell>
          <cell r="B191">
            <v>0</v>
          </cell>
          <cell r="C191">
            <v>6567.962167752361</v>
          </cell>
          <cell r="D191">
            <v>0</v>
          </cell>
          <cell r="E191">
            <v>0</v>
          </cell>
          <cell r="F191">
            <v>6567.962167752361</v>
          </cell>
        </row>
        <row r="192">
          <cell r="A192" t="str">
            <v>4554 - AGR ADMINISTRATION</v>
          </cell>
          <cell r="B192">
            <v>0</v>
          </cell>
          <cell r="C192">
            <v>190907.72695198495</v>
          </cell>
          <cell r="D192">
            <v>0</v>
          </cell>
          <cell r="E192">
            <v>0</v>
          </cell>
          <cell r="F192">
            <v>190907.72695198495</v>
          </cell>
        </row>
        <row r="193">
          <cell r="A193" t="str">
            <v>4555 - RANGELAND RESOURCES COMMISSION</v>
          </cell>
          <cell r="B193">
            <v>0</v>
          </cell>
          <cell r="C193">
            <v>0</v>
          </cell>
          <cell r="D193">
            <v>0</v>
          </cell>
          <cell r="E193">
            <v>0</v>
          </cell>
          <cell r="F193">
            <v>0</v>
          </cell>
        </row>
        <row r="194">
          <cell r="A194" t="str">
            <v>4660 - TRANSPORTATION ADMINISTRATION</v>
          </cell>
          <cell r="B194">
            <v>0</v>
          </cell>
          <cell r="C194">
            <v>2601841.269615164</v>
          </cell>
          <cell r="D194">
            <v>0</v>
          </cell>
          <cell r="E194">
            <v>209592.82658074095</v>
          </cell>
          <cell r="F194">
            <v>2811434.096195905</v>
          </cell>
        </row>
        <row r="195">
          <cell r="A195" t="str">
            <v>4680 - INDUSTRIAL RELATIONS</v>
          </cell>
          <cell r="B195">
            <v>0</v>
          </cell>
          <cell r="C195">
            <v>94268.198096540727</v>
          </cell>
          <cell r="D195">
            <v>0</v>
          </cell>
          <cell r="E195">
            <v>0</v>
          </cell>
          <cell r="F195">
            <v>94268.198096540727</v>
          </cell>
        </row>
        <row r="196">
          <cell r="A196" t="str">
            <v>4681 - BUSINESS &amp; INDUSTRY ADMIN</v>
          </cell>
          <cell r="B196">
            <v>0</v>
          </cell>
          <cell r="C196">
            <v>74564.311593283637</v>
          </cell>
          <cell r="D196">
            <v>0</v>
          </cell>
          <cell r="E196">
            <v>0</v>
          </cell>
          <cell r="F196">
            <v>74564.311593283637</v>
          </cell>
        </row>
        <row r="197">
          <cell r="A197" t="str">
            <v>4684 - SELF INSURED WORKERS COMP</v>
          </cell>
          <cell r="B197">
            <v>0</v>
          </cell>
          <cell r="C197">
            <v>0</v>
          </cell>
          <cell r="D197">
            <v>0</v>
          </cell>
          <cell r="E197">
            <v>0</v>
          </cell>
          <cell r="F197">
            <v>0</v>
          </cell>
        </row>
        <row r="198">
          <cell r="A198" t="str">
            <v>4687 - TRAFFIC SAFETY</v>
          </cell>
          <cell r="B198">
            <v>0</v>
          </cell>
          <cell r="C198">
            <v>5725.5157139313933</v>
          </cell>
          <cell r="D198">
            <v>0</v>
          </cell>
          <cell r="E198">
            <v>0</v>
          </cell>
          <cell r="F198">
            <v>5725.5157139313933</v>
          </cell>
        </row>
        <row r="199">
          <cell r="A199" t="str">
            <v>4688 - HIGHWAY SAFETY PLAN &amp; ADMIN</v>
          </cell>
          <cell r="B199">
            <v>0</v>
          </cell>
          <cell r="C199">
            <v>0</v>
          </cell>
          <cell r="D199">
            <v>0</v>
          </cell>
          <cell r="E199">
            <v>0</v>
          </cell>
          <cell r="F199">
            <v>0</v>
          </cell>
        </row>
        <row r="200">
          <cell r="A200" t="str">
            <v>4689 - BICYCLE SAFETY</v>
          </cell>
          <cell r="B200">
            <v>0</v>
          </cell>
          <cell r="C200">
            <v>0</v>
          </cell>
          <cell r="D200">
            <v>0</v>
          </cell>
          <cell r="E200">
            <v>0</v>
          </cell>
          <cell r="F200">
            <v>0</v>
          </cell>
        </row>
        <row r="201">
          <cell r="A201" t="str">
            <v>4691 - MOTORCYCLE SAFETY PROGRAM</v>
          </cell>
          <cell r="B201">
            <v>0</v>
          </cell>
          <cell r="C201">
            <v>0</v>
          </cell>
          <cell r="D201">
            <v>0</v>
          </cell>
          <cell r="E201">
            <v>0</v>
          </cell>
          <cell r="F201">
            <v>0</v>
          </cell>
        </row>
        <row r="202">
          <cell r="A202" t="str">
            <v>4706 - DIRECTOR'S OFFICE</v>
          </cell>
          <cell r="B202">
            <v>0</v>
          </cell>
          <cell r="C202">
            <v>516638.08823583665</v>
          </cell>
          <cell r="D202">
            <v>0</v>
          </cell>
          <cell r="E202">
            <v>0</v>
          </cell>
          <cell r="F202">
            <v>516638.08823583665</v>
          </cell>
        </row>
        <row r="203">
          <cell r="A203" t="str">
            <v>4709 - CRIMINAL HISTORY REPOSITORY</v>
          </cell>
          <cell r="B203">
            <v>0</v>
          </cell>
          <cell r="C203">
            <v>0</v>
          </cell>
          <cell r="D203">
            <v>0</v>
          </cell>
          <cell r="E203">
            <v>0</v>
          </cell>
          <cell r="F203">
            <v>0</v>
          </cell>
        </row>
        <row r="204">
          <cell r="A204" t="str">
            <v>4713 - HIGHWAY PATROL</v>
          </cell>
          <cell r="B204">
            <v>0</v>
          </cell>
          <cell r="C204">
            <v>86842.188614711456</v>
          </cell>
          <cell r="D204">
            <v>0</v>
          </cell>
          <cell r="E204">
            <v>0</v>
          </cell>
          <cell r="F204">
            <v>86842.188614711456</v>
          </cell>
        </row>
        <row r="205">
          <cell r="A205" t="str">
            <v>4721 - PS HIGHWAY SAFETY GRANTS ACCT</v>
          </cell>
          <cell r="B205">
            <v>0</v>
          </cell>
          <cell r="C205">
            <v>0</v>
          </cell>
          <cell r="D205">
            <v>0</v>
          </cell>
          <cell r="E205">
            <v>0</v>
          </cell>
          <cell r="F205">
            <v>0</v>
          </cell>
        </row>
        <row r="206">
          <cell r="A206" t="str">
            <v>4727 - CAPITOL POLICE</v>
          </cell>
          <cell r="B206">
            <v>0</v>
          </cell>
          <cell r="C206">
            <v>0</v>
          </cell>
          <cell r="D206">
            <v>0</v>
          </cell>
          <cell r="E206">
            <v>0</v>
          </cell>
          <cell r="F206">
            <v>0</v>
          </cell>
        </row>
        <row r="207">
          <cell r="A207" t="str">
            <v>4729 - EMERGENCY RESPONSE COMMISSION</v>
          </cell>
          <cell r="B207">
            <v>0</v>
          </cell>
          <cell r="C207">
            <v>6879.9793728712375</v>
          </cell>
          <cell r="D207">
            <v>0</v>
          </cell>
          <cell r="E207">
            <v>0</v>
          </cell>
          <cell r="F207">
            <v>6879.9793728712375</v>
          </cell>
        </row>
        <row r="208">
          <cell r="A208" t="str">
            <v>4736 - PS JUSTICE GRANT</v>
          </cell>
          <cell r="B208">
            <v>0</v>
          </cell>
          <cell r="C208">
            <v>0</v>
          </cell>
          <cell r="D208">
            <v>0</v>
          </cell>
          <cell r="E208">
            <v>0</v>
          </cell>
          <cell r="F208">
            <v>0</v>
          </cell>
        </row>
        <row r="209">
          <cell r="A209" t="str">
            <v>4744 - DIRECTOR'S OFFICE - DMV</v>
          </cell>
          <cell r="B209">
            <v>0</v>
          </cell>
          <cell r="C209">
            <v>648800.77589406504</v>
          </cell>
          <cell r="D209">
            <v>0</v>
          </cell>
          <cell r="E209">
            <v>0</v>
          </cell>
          <cell r="F209">
            <v>648800.77589406504</v>
          </cell>
        </row>
        <row r="210">
          <cell r="A210" t="str">
            <v>4770 - EMPLOYMENT SECURITY</v>
          </cell>
          <cell r="B210">
            <v>0</v>
          </cell>
          <cell r="C210">
            <v>20967.556183988538</v>
          </cell>
          <cell r="D210">
            <v>0</v>
          </cell>
          <cell r="E210">
            <v>0</v>
          </cell>
          <cell r="F210">
            <v>20967.556183988538</v>
          </cell>
        </row>
        <row r="211">
          <cell r="A211" t="str">
            <v>4821 - PUB EMPLY RETIRE SYSTEM</v>
          </cell>
          <cell r="B211">
            <v>0</v>
          </cell>
          <cell r="C211">
            <v>51280.027661287444</v>
          </cell>
          <cell r="D211">
            <v>0</v>
          </cell>
          <cell r="E211">
            <v>0</v>
          </cell>
          <cell r="F211">
            <v>51280.027661287444</v>
          </cell>
        </row>
        <row r="212">
          <cell r="A212" t="str">
            <v>4868 - GOVERNORS OFFICE OF ENERGY</v>
          </cell>
          <cell r="B212">
            <v>0</v>
          </cell>
          <cell r="C212">
            <v>43105.176887172864</v>
          </cell>
          <cell r="D212">
            <v>0</v>
          </cell>
          <cell r="E212">
            <v>0</v>
          </cell>
          <cell r="F212">
            <v>43105.176887172864</v>
          </cell>
        </row>
        <row r="213">
          <cell r="A213" t="str">
            <v>4888 - STALE CLAIMS</v>
          </cell>
          <cell r="B213">
            <v>0</v>
          </cell>
          <cell r="C213">
            <v>1638.0903268741044</v>
          </cell>
          <cell r="D213">
            <v>0</v>
          </cell>
          <cell r="E213">
            <v>0</v>
          </cell>
          <cell r="F213">
            <v>1638.0903268741044</v>
          </cell>
        </row>
        <row r="214">
          <cell r="A214" t="str">
            <v>4895 - VICTIMS OF CRIME</v>
          </cell>
          <cell r="B214">
            <v>0</v>
          </cell>
          <cell r="C214">
            <v>3260.5797934922648</v>
          </cell>
          <cell r="D214">
            <v>0</v>
          </cell>
          <cell r="E214">
            <v>0</v>
          </cell>
          <cell r="F214">
            <v>3260.5797934922648</v>
          </cell>
        </row>
        <row r="215">
          <cell r="A215" t="str">
            <v>4975 - RENEAL ENERGY</v>
          </cell>
          <cell r="B215">
            <v>0</v>
          </cell>
          <cell r="C215">
            <v>0</v>
          </cell>
          <cell r="D215">
            <v>0</v>
          </cell>
          <cell r="E215">
            <v>0</v>
          </cell>
          <cell r="F215">
            <v>0</v>
          </cell>
        </row>
        <row r="216">
          <cell r="A216" t="str">
            <v>4980 - JUNIOR LIVESTOCK SHOW</v>
          </cell>
          <cell r="B216">
            <v>0</v>
          </cell>
          <cell r="C216">
            <v>0</v>
          </cell>
          <cell r="D216">
            <v>0</v>
          </cell>
          <cell r="E216">
            <v>0</v>
          </cell>
          <cell r="F216">
            <v>0</v>
          </cell>
        </row>
        <row r="217">
          <cell r="A217" t="str">
            <v>5030 - COMSTOCK HISTORIC DISTRICT</v>
          </cell>
          <cell r="B217">
            <v>0</v>
          </cell>
          <cell r="C217">
            <v>0</v>
          </cell>
          <cell r="D217">
            <v>0</v>
          </cell>
          <cell r="E217">
            <v>0</v>
          </cell>
          <cell r="F217">
            <v>0</v>
          </cell>
        </row>
        <row r="218">
          <cell r="A218" t="str">
            <v>6215 - EMPLOYEE MGMNT COMM</v>
          </cell>
          <cell r="B218">
            <v>0</v>
          </cell>
          <cell r="C218">
            <v>0</v>
          </cell>
          <cell r="D218">
            <v>0</v>
          </cell>
          <cell r="E218">
            <v>0</v>
          </cell>
          <cell r="F218">
            <v>0</v>
          </cell>
        </row>
        <row r="219">
          <cell r="A219" t="str">
            <v>GENERAL GOVERNMENT</v>
          </cell>
          <cell r="B219">
            <v>0</v>
          </cell>
          <cell r="C219">
            <v>490647.05504943425</v>
          </cell>
          <cell r="D219">
            <v>0</v>
          </cell>
          <cell r="E219">
            <v>0</v>
          </cell>
          <cell r="F219">
            <v>490647.05504943425</v>
          </cell>
        </row>
        <row r="220">
          <cell r="A220" t="str">
            <v>2nd Allocation Orphans</v>
          </cell>
          <cell r="B220">
            <v>0</v>
          </cell>
          <cell r="C220">
            <v>0</v>
          </cell>
          <cell r="D220">
            <v>0</v>
          </cell>
          <cell r="E220">
            <v>0</v>
          </cell>
          <cell r="F220">
            <v>0</v>
          </cell>
        </row>
        <row r="221">
          <cell r="A221" t="str">
            <v>Total</v>
          </cell>
          <cell r="B221">
            <v>1340017.1823344638</v>
          </cell>
          <cell r="C221">
            <v>23263972.095569629</v>
          </cell>
          <cell r="D221">
            <v>222344.86909024671</v>
          </cell>
          <cell r="E221">
            <v>209592.82658074095</v>
          </cell>
          <cell r="F221">
            <v>25035926.973575082</v>
          </cell>
        </row>
      </sheetData>
      <sheetData sheetId="12">
        <row r="10">
          <cell r="B10">
            <v>2</v>
          </cell>
          <cell r="C10" t="str">
            <v>1030 - AG INVESTIGATORS</v>
          </cell>
          <cell r="D10">
            <v>124627.48144412837</v>
          </cell>
          <cell r="E10">
            <v>0</v>
          </cell>
          <cell r="F10">
            <v>69672.843201545475</v>
          </cell>
          <cell r="G10">
            <v>0</v>
          </cell>
          <cell r="H10">
            <v>194300.32464567386</v>
          </cell>
        </row>
        <row r="11">
          <cell r="B11">
            <v>3</v>
          </cell>
          <cell r="C11" t="str">
            <v>1030 - CHIEF LEGAL OFFICER</v>
          </cell>
          <cell r="D11">
            <v>14917.127054656632</v>
          </cell>
          <cell r="E11">
            <v>0</v>
          </cell>
          <cell r="F11">
            <v>0</v>
          </cell>
          <cell r="G11">
            <v>0</v>
          </cell>
          <cell r="H11">
            <v>14917.127054656632</v>
          </cell>
        </row>
        <row r="12">
          <cell r="B12">
            <v>4</v>
          </cell>
          <cell r="C12" t="str">
            <v>1030 - OTHER NON-ALLOC ACTIVITY</v>
          </cell>
          <cell r="D12">
            <v>48193.127481891592</v>
          </cell>
          <cell r="E12">
            <v>0</v>
          </cell>
          <cell r="F12">
            <v>13934.568640309095</v>
          </cell>
          <cell r="G12">
            <v>0</v>
          </cell>
          <cell r="H12">
            <v>62127.696122200687</v>
          </cell>
        </row>
        <row r="13">
          <cell r="B13">
            <v>5</v>
          </cell>
          <cell r="C13" t="str">
            <v>1002 - AG EXTRADITION COORD</v>
          </cell>
          <cell r="D13">
            <v>12743.795589049176</v>
          </cell>
          <cell r="E13">
            <v>0</v>
          </cell>
          <cell r="F13">
            <v>0</v>
          </cell>
          <cell r="G13">
            <v>0</v>
          </cell>
          <cell r="H13">
            <v>12743.795589049176</v>
          </cell>
        </row>
        <row r="14">
          <cell r="B14">
            <v>6</v>
          </cell>
          <cell r="C14" t="str">
            <v>1031 - AG SPECIAL FUND</v>
          </cell>
          <cell r="D14">
            <v>73660.127233528547</v>
          </cell>
          <cell r="E14">
            <v>0</v>
          </cell>
          <cell r="F14">
            <v>0</v>
          </cell>
          <cell r="G14">
            <v>0</v>
          </cell>
          <cell r="H14">
            <v>73660.127233528547</v>
          </cell>
        </row>
        <row r="15">
          <cell r="B15">
            <v>7</v>
          </cell>
          <cell r="C15" t="str">
            <v>1033 - AG WORKERS COMP FRAUD</v>
          </cell>
          <cell r="D15">
            <v>289661.04253763723</v>
          </cell>
          <cell r="E15">
            <v>0</v>
          </cell>
          <cell r="F15">
            <v>83607.41184185457</v>
          </cell>
          <cell r="G15">
            <v>0</v>
          </cell>
          <cell r="H15">
            <v>373268.4543794918</v>
          </cell>
        </row>
        <row r="16">
          <cell r="B16">
            <v>8</v>
          </cell>
          <cell r="C16" t="str">
            <v>1036 - AG CRIME PREVENT</v>
          </cell>
          <cell r="D16">
            <v>33553.13379907285</v>
          </cell>
          <cell r="E16">
            <v>0</v>
          </cell>
          <cell r="F16">
            <v>9289.7124268727293</v>
          </cell>
          <cell r="G16">
            <v>0</v>
          </cell>
          <cell r="H16">
            <v>42842.846225945577</v>
          </cell>
        </row>
        <row r="17">
          <cell r="B17">
            <v>9</v>
          </cell>
          <cell r="C17" t="str">
            <v>1037 - AG MEDICAID FRAUD</v>
          </cell>
          <cell r="D17">
            <v>163050.9130440171</v>
          </cell>
          <cell r="E17">
            <v>0</v>
          </cell>
          <cell r="F17">
            <v>41803.705920927285</v>
          </cell>
          <cell r="G17">
            <v>0</v>
          </cell>
          <cell r="H17">
            <v>204854.61896494438</v>
          </cell>
        </row>
        <row r="18">
          <cell r="B18">
            <v>10</v>
          </cell>
          <cell r="C18" t="str">
            <v>1038 - AG CONSUMER ADVOCATE</v>
          </cell>
          <cell r="D18">
            <v>242896.55162717894</v>
          </cell>
          <cell r="E18">
            <v>0</v>
          </cell>
          <cell r="F18">
            <v>0</v>
          </cell>
          <cell r="G18">
            <v>0</v>
          </cell>
          <cell r="H18">
            <v>242896.55162717894</v>
          </cell>
        </row>
        <row r="19">
          <cell r="B19">
            <v>212</v>
          </cell>
          <cell r="C19" t="str">
            <v>1040 - VIOLENCE AGAINST WOMEN</v>
          </cell>
          <cell r="D19">
            <v>41111.293461413828</v>
          </cell>
          <cell r="E19">
            <v>0</v>
          </cell>
          <cell r="F19">
            <v>0</v>
          </cell>
          <cell r="G19">
            <v>0</v>
          </cell>
          <cell r="H19">
            <v>41111.293461413828</v>
          </cell>
        </row>
        <row r="20">
          <cell r="B20">
            <v>11</v>
          </cell>
          <cell r="C20" t="str">
            <v>1041 - PROS ATTORNEY</v>
          </cell>
          <cell r="D20">
            <v>12046.409922612769</v>
          </cell>
          <cell r="E20">
            <v>0</v>
          </cell>
          <cell r="F20">
            <v>0</v>
          </cell>
          <cell r="G20">
            <v>0</v>
          </cell>
          <cell r="H20">
            <v>12046.409922612769</v>
          </cell>
        </row>
        <row r="21">
          <cell r="B21">
            <v>12</v>
          </cell>
          <cell r="C21" t="str">
            <v>1042 - AG VICTIMS DOM VIOL</v>
          </cell>
          <cell r="D21">
            <v>7068.5602083786725</v>
          </cell>
          <cell r="E21">
            <v>0</v>
          </cell>
          <cell r="F21">
            <v>0</v>
          </cell>
          <cell r="G21">
            <v>0</v>
          </cell>
          <cell r="H21">
            <v>7068.5602083786725</v>
          </cell>
        </row>
        <row r="22">
          <cell r="B22">
            <v>13</v>
          </cell>
          <cell r="C22" t="str">
            <v>1348 - AG TORT CLAIMS</v>
          </cell>
          <cell r="D22">
            <v>14638.036646419514</v>
          </cell>
          <cell r="E22">
            <v>0</v>
          </cell>
          <cell r="F22">
            <v>0</v>
          </cell>
          <cell r="G22">
            <v>0</v>
          </cell>
          <cell r="H22">
            <v>14638.036646419514</v>
          </cell>
        </row>
        <row r="23">
          <cell r="B23">
            <v>14</v>
          </cell>
          <cell r="C23" t="str">
            <v>1045 - NATIONAL MORTGAGE SETTLE</v>
          </cell>
          <cell r="D23">
            <v>194645.47885016253</v>
          </cell>
          <cell r="E23">
            <v>0</v>
          </cell>
          <cell r="F23">
            <v>18579.424853745459</v>
          </cell>
          <cell r="G23">
            <v>0</v>
          </cell>
          <cell r="H23">
            <v>213224.903703908</v>
          </cell>
        </row>
        <row r="24">
          <cell r="B24">
            <v>15</v>
          </cell>
          <cell r="C24" t="str">
            <v>1000 - OFFICE OF THE GOVERNOR</v>
          </cell>
          <cell r="D24">
            <v>0</v>
          </cell>
          <cell r="E24">
            <v>11279.46806232171</v>
          </cell>
          <cell r="F24">
            <v>0</v>
          </cell>
          <cell r="G24">
            <v>0</v>
          </cell>
          <cell r="H24">
            <v>11279.46806232171</v>
          </cell>
        </row>
        <row r="25">
          <cell r="B25">
            <v>16</v>
          </cell>
          <cell r="C25" t="str">
            <v>1003 - CONSUMER HEALTH</v>
          </cell>
          <cell r="D25">
            <v>0</v>
          </cell>
          <cell r="E25">
            <v>745.87575580804821</v>
          </cell>
          <cell r="F25">
            <v>0</v>
          </cell>
          <cell r="G25">
            <v>0</v>
          </cell>
          <cell r="H25">
            <v>745.87575580804821</v>
          </cell>
        </row>
        <row r="26">
          <cell r="B26">
            <v>17</v>
          </cell>
          <cell r="C26" t="str">
            <v>1005 - HIGH LEVEL NUCLEAR WASTE</v>
          </cell>
          <cell r="D26">
            <v>0</v>
          </cell>
          <cell r="E26">
            <v>69670.884374151778</v>
          </cell>
          <cell r="F26">
            <v>0</v>
          </cell>
          <cell r="G26">
            <v>0</v>
          </cell>
          <cell r="H26">
            <v>69670.884374151778</v>
          </cell>
        </row>
        <row r="27">
          <cell r="B27">
            <v>18</v>
          </cell>
          <cell r="C27" t="str">
            <v>1013 - ATTORNEY FOR INJURED WORKERS</v>
          </cell>
          <cell r="D27">
            <v>0</v>
          </cell>
          <cell r="E27">
            <v>5784.3425960624145</v>
          </cell>
          <cell r="F27">
            <v>0</v>
          </cell>
          <cell r="G27">
            <v>0</v>
          </cell>
          <cell r="H27">
            <v>5784.3425960624145</v>
          </cell>
        </row>
        <row r="28">
          <cell r="B28">
            <v>19</v>
          </cell>
          <cell r="C28" t="str">
            <v>1015 - HEARINGS &amp; APPEALS</v>
          </cell>
          <cell r="D28">
            <v>0</v>
          </cell>
          <cell r="E28">
            <v>1545.0283513166714</v>
          </cell>
          <cell r="F28">
            <v>0</v>
          </cell>
          <cell r="G28">
            <v>0</v>
          </cell>
          <cell r="H28">
            <v>1545.0283513166714</v>
          </cell>
        </row>
        <row r="29">
          <cell r="B29">
            <v>20</v>
          </cell>
          <cell r="C29" t="str">
            <v>1017 - DEFERRED COMPENSATION</v>
          </cell>
          <cell r="D29">
            <v>0</v>
          </cell>
          <cell r="E29">
            <v>28160.615270303868</v>
          </cell>
          <cell r="F29">
            <v>0</v>
          </cell>
          <cell r="G29">
            <v>0</v>
          </cell>
          <cell r="H29">
            <v>28160.615270303868</v>
          </cell>
        </row>
        <row r="30">
          <cell r="B30">
            <v>21</v>
          </cell>
          <cell r="C30" t="str">
            <v>1020 - LIEUTENANT GOVERNOR</v>
          </cell>
          <cell r="D30">
            <v>0</v>
          </cell>
          <cell r="E30">
            <v>578.43425960624154</v>
          </cell>
          <cell r="F30">
            <v>0</v>
          </cell>
          <cell r="G30">
            <v>0</v>
          </cell>
          <cell r="H30">
            <v>578.43425960624154</v>
          </cell>
        </row>
        <row r="31">
          <cell r="B31">
            <v>208</v>
          </cell>
          <cell r="C31" t="str">
            <v>1029 - COMMISSION FOR WOMEN</v>
          </cell>
          <cell r="D31">
            <v>0</v>
          </cell>
          <cell r="E31">
            <v>0</v>
          </cell>
          <cell r="F31">
            <v>0</v>
          </cell>
          <cell r="G31">
            <v>0</v>
          </cell>
          <cell r="H31">
            <v>0</v>
          </cell>
        </row>
        <row r="32">
          <cell r="B32">
            <v>22</v>
          </cell>
          <cell r="C32" t="str">
            <v>1050 - SECRETARY OF STATE</v>
          </cell>
          <cell r="D32">
            <v>0</v>
          </cell>
          <cell r="E32">
            <v>276493.09828720347</v>
          </cell>
          <cell r="F32">
            <v>0</v>
          </cell>
          <cell r="G32">
            <v>0</v>
          </cell>
          <cell r="H32">
            <v>276493.09828720347</v>
          </cell>
        </row>
        <row r="33">
          <cell r="B33">
            <v>23</v>
          </cell>
          <cell r="C33" t="str">
            <v>1052 - STATE ARCHIVES</v>
          </cell>
          <cell r="D33">
            <v>0</v>
          </cell>
          <cell r="E33">
            <v>5403.793741058309</v>
          </cell>
          <cell r="F33">
            <v>0</v>
          </cell>
          <cell r="G33">
            <v>0</v>
          </cell>
          <cell r="H33">
            <v>5403.793741058309</v>
          </cell>
        </row>
        <row r="34">
          <cell r="B34">
            <v>24</v>
          </cell>
          <cell r="C34" t="str">
            <v>1080 - STATE TREASURER</v>
          </cell>
          <cell r="D34">
            <v>0</v>
          </cell>
          <cell r="E34">
            <v>214682.83106201651</v>
          </cell>
          <cell r="F34">
            <v>0</v>
          </cell>
          <cell r="G34">
            <v>0</v>
          </cell>
          <cell r="H34">
            <v>214682.83106201651</v>
          </cell>
        </row>
        <row r="35">
          <cell r="B35">
            <v>25</v>
          </cell>
          <cell r="C35" t="str">
            <v>1081 - HIGHER EDUCATION TUITION ADMIN</v>
          </cell>
          <cell r="D35">
            <v>0</v>
          </cell>
          <cell r="E35">
            <v>0</v>
          </cell>
          <cell r="F35">
            <v>0</v>
          </cell>
          <cell r="G35">
            <v>0</v>
          </cell>
          <cell r="H35">
            <v>0</v>
          </cell>
        </row>
        <row r="36">
          <cell r="B36">
            <v>26</v>
          </cell>
          <cell r="C36" t="str">
            <v>1088 - MILLENNIUM SCHOLARSHIP ADMIN</v>
          </cell>
          <cell r="D36">
            <v>0</v>
          </cell>
          <cell r="E36">
            <v>0</v>
          </cell>
          <cell r="F36">
            <v>0</v>
          </cell>
          <cell r="G36">
            <v>0</v>
          </cell>
          <cell r="H36">
            <v>0</v>
          </cell>
        </row>
        <row r="37">
          <cell r="B37">
            <v>27</v>
          </cell>
          <cell r="C37" t="str">
            <v>1130 - CONTROLLER</v>
          </cell>
          <cell r="D37">
            <v>0</v>
          </cell>
          <cell r="E37">
            <v>120169.71743319668</v>
          </cell>
          <cell r="F37">
            <v>0</v>
          </cell>
          <cell r="G37">
            <v>0</v>
          </cell>
          <cell r="H37">
            <v>120169.71743319668</v>
          </cell>
        </row>
        <row r="38">
          <cell r="B38">
            <v>206</v>
          </cell>
          <cell r="C38" t="str">
            <v>1330 - STATE PRINTING OFFICE</v>
          </cell>
          <cell r="D38">
            <v>0</v>
          </cell>
          <cell r="E38">
            <v>0</v>
          </cell>
          <cell r="F38">
            <v>0</v>
          </cell>
          <cell r="G38">
            <v>0</v>
          </cell>
          <cell r="H38">
            <v>0</v>
          </cell>
        </row>
        <row r="39">
          <cell r="B39">
            <v>213</v>
          </cell>
          <cell r="C39" t="str">
            <v>1337 - DEPT OF ADMINISTRATION DIR OFFICE</v>
          </cell>
          <cell r="D39">
            <v>0</v>
          </cell>
          <cell r="E39">
            <v>58079.3662507267</v>
          </cell>
          <cell r="F39">
            <v>0</v>
          </cell>
          <cell r="G39">
            <v>0</v>
          </cell>
          <cell r="H39">
            <v>58079.3662507267</v>
          </cell>
        </row>
        <row r="40">
          <cell r="B40">
            <v>28</v>
          </cell>
          <cell r="C40" t="str">
            <v>1338 - PUBLIC EMPLOYEES HLTH PROGRAM</v>
          </cell>
          <cell r="D40">
            <v>0</v>
          </cell>
          <cell r="E40">
            <v>151945.54682603956</v>
          </cell>
          <cell r="F40">
            <v>0</v>
          </cell>
          <cell r="G40">
            <v>0</v>
          </cell>
          <cell r="H40">
            <v>151945.54682603956</v>
          </cell>
        </row>
        <row r="41">
          <cell r="B41">
            <v>29</v>
          </cell>
          <cell r="C41" t="str">
            <v>1340 - BUDGET AND PLANNING</v>
          </cell>
          <cell r="D41">
            <v>0</v>
          </cell>
          <cell r="E41">
            <v>11895.957207428364</v>
          </cell>
          <cell r="F41">
            <v>0</v>
          </cell>
          <cell r="G41">
            <v>0</v>
          </cell>
          <cell r="H41">
            <v>11895.957207428364</v>
          </cell>
        </row>
        <row r="42">
          <cell r="B42">
            <v>30</v>
          </cell>
          <cell r="C42" t="str">
            <v>1342 - ADM INTERNAL AUDIT</v>
          </cell>
          <cell r="D42">
            <v>0</v>
          </cell>
          <cell r="E42">
            <v>17117.0874980847</v>
          </cell>
          <cell r="F42">
            <v>0</v>
          </cell>
          <cell r="G42">
            <v>0</v>
          </cell>
          <cell r="H42">
            <v>17117.0874980847</v>
          </cell>
        </row>
        <row r="43">
          <cell r="B43">
            <v>31</v>
          </cell>
          <cell r="C43" t="str">
            <v>1343 - ETHICS COMMISSION</v>
          </cell>
          <cell r="D43">
            <v>0</v>
          </cell>
          <cell r="E43">
            <v>547.99035120591304</v>
          </cell>
          <cell r="F43">
            <v>0</v>
          </cell>
          <cell r="G43">
            <v>0</v>
          </cell>
          <cell r="H43">
            <v>547.99035120591304</v>
          </cell>
        </row>
        <row r="44">
          <cell r="B44">
            <v>32</v>
          </cell>
          <cell r="C44" t="str">
            <v>1349 - BUILDINGS &amp; GROUNDS</v>
          </cell>
          <cell r="D44">
            <v>0</v>
          </cell>
          <cell r="E44">
            <v>71619.294511772809</v>
          </cell>
          <cell r="F44">
            <v>0</v>
          </cell>
          <cell r="G44">
            <v>0</v>
          </cell>
          <cell r="H44">
            <v>71619.294511772809</v>
          </cell>
        </row>
        <row r="45">
          <cell r="B45">
            <v>33</v>
          </cell>
          <cell r="C45" t="str">
            <v>1352 - INSURANCE &amp; LOSS PREVENTION</v>
          </cell>
          <cell r="D45">
            <v>0</v>
          </cell>
          <cell r="E45">
            <v>25374.99765167381</v>
          </cell>
          <cell r="F45">
            <v>0</v>
          </cell>
          <cell r="G45">
            <v>0</v>
          </cell>
          <cell r="H45">
            <v>25374.99765167381</v>
          </cell>
        </row>
        <row r="46">
          <cell r="B46">
            <v>34</v>
          </cell>
          <cell r="C46" t="str">
            <v>1354 - FLEET SERVICES DIVISION</v>
          </cell>
          <cell r="D46">
            <v>0</v>
          </cell>
          <cell r="E46">
            <v>1156.8685192124831</v>
          </cell>
          <cell r="F46">
            <v>0</v>
          </cell>
          <cell r="G46">
            <v>0</v>
          </cell>
          <cell r="H46">
            <v>1156.8685192124831</v>
          </cell>
        </row>
        <row r="47">
          <cell r="B47">
            <v>35</v>
          </cell>
          <cell r="C47" t="str">
            <v>1358 - PURCHASING</v>
          </cell>
          <cell r="D47">
            <v>0</v>
          </cell>
          <cell r="E47">
            <v>130528.25726640846</v>
          </cell>
          <cell r="F47">
            <v>0</v>
          </cell>
          <cell r="G47">
            <v>0</v>
          </cell>
          <cell r="H47">
            <v>130528.25726640846</v>
          </cell>
        </row>
        <row r="48">
          <cell r="B48">
            <v>36</v>
          </cell>
          <cell r="C48" t="str">
            <v>1363 - HUMAN RESOURCE MANAGEMENT</v>
          </cell>
          <cell r="D48">
            <v>0</v>
          </cell>
          <cell r="E48">
            <v>175318.85750039178</v>
          </cell>
          <cell r="F48">
            <v>0</v>
          </cell>
          <cell r="G48">
            <v>0</v>
          </cell>
          <cell r="H48">
            <v>175318.85750039178</v>
          </cell>
        </row>
        <row r="49">
          <cell r="B49">
            <v>37</v>
          </cell>
          <cell r="C49" t="str">
            <v>1371 - ADMINISTRATIVE SERVICES</v>
          </cell>
          <cell r="D49">
            <v>0</v>
          </cell>
          <cell r="E49">
            <v>2602.9541682280865</v>
          </cell>
          <cell r="F49">
            <v>0</v>
          </cell>
          <cell r="G49">
            <v>0</v>
          </cell>
          <cell r="H49">
            <v>2602.9541682280865</v>
          </cell>
        </row>
        <row r="50">
          <cell r="B50">
            <v>38</v>
          </cell>
          <cell r="C50" t="str">
            <v>1373 - OFFICE OF CIO</v>
          </cell>
          <cell r="D50">
            <v>0</v>
          </cell>
          <cell r="E50">
            <v>18167.402337896034</v>
          </cell>
          <cell r="F50">
            <v>0</v>
          </cell>
          <cell r="G50">
            <v>0</v>
          </cell>
          <cell r="H50">
            <v>18167.402337896034</v>
          </cell>
        </row>
        <row r="51">
          <cell r="B51">
            <v>39</v>
          </cell>
          <cell r="C51" t="str">
            <v>1374 - EMPLOYEE MANAGEMENT RELATIONS</v>
          </cell>
          <cell r="D51">
            <v>0</v>
          </cell>
          <cell r="E51">
            <v>119408.61972318849</v>
          </cell>
          <cell r="F51">
            <v>0</v>
          </cell>
          <cell r="G51">
            <v>0</v>
          </cell>
          <cell r="H51">
            <v>119408.61972318849</v>
          </cell>
        </row>
        <row r="52">
          <cell r="B52">
            <v>209</v>
          </cell>
          <cell r="C52" t="str">
            <v>1400 - SILVER STATE HLTH INS EXCH ADM</v>
          </cell>
          <cell r="D52">
            <v>0</v>
          </cell>
          <cell r="E52">
            <v>17611.801009590039</v>
          </cell>
          <cell r="F52">
            <v>0</v>
          </cell>
          <cell r="G52">
            <v>0</v>
          </cell>
          <cell r="H52">
            <v>17611.801009590039</v>
          </cell>
        </row>
        <row r="53">
          <cell r="B53">
            <v>40</v>
          </cell>
          <cell r="C53" t="str">
            <v>1483 - ADMIN OFFICE OF THE COURTS</v>
          </cell>
          <cell r="D53">
            <v>0</v>
          </cell>
          <cell r="E53">
            <v>1263.4221986136329</v>
          </cell>
          <cell r="F53">
            <v>0</v>
          </cell>
          <cell r="G53">
            <v>0</v>
          </cell>
          <cell r="H53">
            <v>1263.4221986136329</v>
          </cell>
        </row>
        <row r="54">
          <cell r="B54">
            <v>41</v>
          </cell>
          <cell r="C54" t="str">
            <v>1494 - SUPREME COURT</v>
          </cell>
          <cell r="D54">
            <v>0</v>
          </cell>
          <cell r="E54">
            <v>1590.694213917164</v>
          </cell>
          <cell r="F54">
            <v>0</v>
          </cell>
          <cell r="G54">
            <v>0</v>
          </cell>
          <cell r="H54">
            <v>1590.694213917164</v>
          </cell>
        </row>
        <row r="55">
          <cell r="B55">
            <v>207</v>
          </cell>
          <cell r="C55" t="str">
            <v>1497 - JUDICIAL DISCIPLINE</v>
          </cell>
          <cell r="D55">
            <v>0</v>
          </cell>
          <cell r="E55">
            <v>11317.522947822121</v>
          </cell>
          <cell r="F55">
            <v>0</v>
          </cell>
          <cell r="G55">
            <v>0</v>
          </cell>
          <cell r="H55">
            <v>11317.522947822121</v>
          </cell>
        </row>
        <row r="56">
          <cell r="B56">
            <v>42</v>
          </cell>
          <cell r="C56" t="str">
            <v>1522 - COMMISSION ON TOURISM</v>
          </cell>
          <cell r="D56">
            <v>0</v>
          </cell>
          <cell r="E56">
            <v>32681.535667752651</v>
          </cell>
          <cell r="F56">
            <v>0</v>
          </cell>
          <cell r="G56">
            <v>0</v>
          </cell>
          <cell r="H56">
            <v>32681.535667752651</v>
          </cell>
        </row>
        <row r="57">
          <cell r="B57">
            <v>43</v>
          </cell>
          <cell r="C57" t="str">
            <v>1526 - GOVERNOR'S OFFICE OF ECON DEV</v>
          </cell>
          <cell r="D57">
            <v>0</v>
          </cell>
          <cell r="E57">
            <v>184302.8548693287</v>
          </cell>
          <cell r="F57">
            <v>0</v>
          </cell>
          <cell r="G57">
            <v>0</v>
          </cell>
          <cell r="H57">
            <v>184302.8548693287</v>
          </cell>
        </row>
        <row r="58">
          <cell r="B58">
            <v>203</v>
          </cell>
          <cell r="C58" t="str">
            <v>1530 - NEVADA MAGAZINE</v>
          </cell>
          <cell r="D58">
            <v>0</v>
          </cell>
          <cell r="E58">
            <v>5974.6170235644677</v>
          </cell>
          <cell r="F58">
            <v>0</v>
          </cell>
          <cell r="G58">
            <v>0</v>
          </cell>
          <cell r="H58">
            <v>5974.6170235644677</v>
          </cell>
        </row>
        <row r="59">
          <cell r="B59">
            <v>44</v>
          </cell>
          <cell r="C59" t="str">
            <v>1560 - PUBLIC WORKS DIVISION</v>
          </cell>
          <cell r="D59">
            <v>0</v>
          </cell>
          <cell r="E59">
            <v>176589.89067610551</v>
          </cell>
          <cell r="F59">
            <v>0</v>
          </cell>
          <cell r="G59">
            <v>0</v>
          </cell>
          <cell r="H59">
            <v>176589.89067610551</v>
          </cell>
        </row>
        <row r="60">
          <cell r="B60">
            <v>45</v>
          </cell>
          <cell r="C60" t="str">
            <v>1562 - PUBLIC WORKS INSPECTION</v>
          </cell>
          <cell r="D60">
            <v>0</v>
          </cell>
          <cell r="E60">
            <v>0</v>
          </cell>
          <cell r="F60">
            <v>0</v>
          </cell>
          <cell r="G60">
            <v>0</v>
          </cell>
          <cell r="H60">
            <v>0</v>
          </cell>
        </row>
        <row r="61">
          <cell r="B61">
            <v>46</v>
          </cell>
          <cell r="C61" t="str">
            <v>2361 - DEPARTMENT OF TAXATION</v>
          </cell>
          <cell r="D61">
            <v>0</v>
          </cell>
          <cell r="E61">
            <v>1251016.3059404988</v>
          </cell>
          <cell r="F61">
            <v>0</v>
          </cell>
          <cell r="G61">
            <v>0</v>
          </cell>
          <cell r="H61">
            <v>1251016.3059404988</v>
          </cell>
        </row>
        <row r="62">
          <cell r="B62">
            <v>47</v>
          </cell>
          <cell r="C62" t="str">
            <v>2560 - DEPARTMENT OF VETERANS SVCS</v>
          </cell>
          <cell r="D62">
            <v>0</v>
          </cell>
          <cell r="E62">
            <v>160591.61681173288</v>
          </cell>
          <cell r="F62">
            <v>0</v>
          </cell>
          <cell r="G62">
            <v>0</v>
          </cell>
          <cell r="H62">
            <v>160591.61681173288</v>
          </cell>
        </row>
        <row r="63">
          <cell r="B63">
            <v>48</v>
          </cell>
          <cell r="C63" t="str">
            <v>2580 - OFFICE OF EQUAL RIGHTS</v>
          </cell>
          <cell r="D63">
            <v>0</v>
          </cell>
          <cell r="E63">
            <v>201797.44683157749</v>
          </cell>
          <cell r="F63">
            <v>0</v>
          </cell>
          <cell r="G63">
            <v>0</v>
          </cell>
          <cell r="H63">
            <v>201797.44683157749</v>
          </cell>
        </row>
        <row r="64">
          <cell r="B64">
            <v>49</v>
          </cell>
          <cell r="C64" t="str">
            <v>2600 - INDIAN COMMISSION</v>
          </cell>
          <cell r="D64">
            <v>0</v>
          </cell>
          <cell r="E64">
            <v>152.21954200164251</v>
          </cell>
          <cell r="F64">
            <v>0</v>
          </cell>
          <cell r="G64">
            <v>0</v>
          </cell>
          <cell r="H64">
            <v>152.21954200164251</v>
          </cell>
        </row>
        <row r="65">
          <cell r="B65">
            <v>50</v>
          </cell>
          <cell r="C65" t="str">
            <v>2615 - SCHOOL REMEDIATION TRUST FUND</v>
          </cell>
          <cell r="D65">
            <v>0</v>
          </cell>
          <cell r="E65">
            <v>0</v>
          </cell>
          <cell r="F65">
            <v>0</v>
          </cell>
          <cell r="G65">
            <v>0</v>
          </cell>
          <cell r="H65">
            <v>0</v>
          </cell>
        </row>
        <row r="66">
          <cell r="B66">
            <v>51</v>
          </cell>
          <cell r="C66" t="str">
            <v>2631 - LEGISLATIVE COUNSEL BUREAU</v>
          </cell>
          <cell r="D66">
            <v>0</v>
          </cell>
          <cell r="E66">
            <v>0</v>
          </cell>
          <cell r="F66">
            <v>0</v>
          </cell>
          <cell r="G66">
            <v>0</v>
          </cell>
          <cell r="H66">
            <v>0</v>
          </cell>
        </row>
        <row r="67">
          <cell r="B67">
            <v>52</v>
          </cell>
          <cell r="C67" t="str">
            <v>2666 - COMMISSION ON POSTSECONDARY ED</v>
          </cell>
          <cell r="D67">
            <v>0</v>
          </cell>
          <cell r="E67">
            <v>21554.287147432577</v>
          </cell>
          <cell r="F67">
            <v>0</v>
          </cell>
          <cell r="G67">
            <v>0</v>
          </cell>
          <cell r="H67">
            <v>21554.287147432577</v>
          </cell>
        </row>
        <row r="68">
          <cell r="B68">
            <v>53</v>
          </cell>
          <cell r="C68" t="str">
            <v>2673 - EDUCATION STATE PROGRAMS</v>
          </cell>
          <cell r="D68">
            <v>0</v>
          </cell>
          <cell r="E68">
            <v>203700.19110659801</v>
          </cell>
          <cell r="F68">
            <v>0</v>
          </cell>
          <cell r="G68">
            <v>0</v>
          </cell>
          <cell r="H68">
            <v>203700.19110659801</v>
          </cell>
        </row>
        <row r="69">
          <cell r="B69">
            <v>54</v>
          </cell>
          <cell r="C69" t="str">
            <v>2711 - STATE PUBLIC CHARTER SCHL AUTH</v>
          </cell>
          <cell r="D69">
            <v>0</v>
          </cell>
          <cell r="E69">
            <v>88112.281887650781</v>
          </cell>
          <cell r="F69">
            <v>0</v>
          </cell>
          <cell r="G69">
            <v>0</v>
          </cell>
          <cell r="H69">
            <v>88112.281887650781</v>
          </cell>
        </row>
        <row r="70">
          <cell r="B70">
            <v>55</v>
          </cell>
          <cell r="C70" t="str">
            <v>2720 - EDUCATION SUPPORT SERVICES</v>
          </cell>
          <cell r="D70">
            <v>0</v>
          </cell>
          <cell r="E70">
            <v>0</v>
          </cell>
          <cell r="F70">
            <v>0</v>
          </cell>
          <cell r="G70">
            <v>0</v>
          </cell>
          <cell r="H70">
            <v>0</v>
          </cell>
        </row>
        <row r="71">
          <cell r="B71">
            <v>56</v>
          </cell>
          <cell r="C71" t="str">
            <v>2892 - CULTURAL AFF ADM</v>
          </cell>
          <cell r="D71">
            <v>0</v>
          </cell>
          <cell r="E71">
            <v>0</v>
          </cell>
          <cell r="F71">
            <v>0</v>
          </cell>
          <cell r="G71">
            <v>0</v>
          </cell>
          <cell r="H71">
            <v>0</v>
          </cell>
        </row>
        <row r="72">
          <cell r="B72">
            <v>57</v>
          </cell>
          <cell r="C72" t="str">
            <v>2941 - MUSEUMS AND HISTORY ADMIN</v>
          </cell>
          <cell r="D72">
            <v>0</v>
          </cell>
          <cell r="E72">
            <v>14247.749131353739</v>
          </cell>
          <cell r="F72">
            <v>0</v>
          </cell>
          <cell r="G72">
            <v>0</v>
          </cell>
          <cell r="H72">
            <v>14247.749131353739</v>
          </cell>
        </row>
        <row r="73">
          <cell r="B73">
            <v>58</v>
          </cell>
          <cell r="C73" t="str">
            <v>2979 - NEVADA ARTS COUNCIL</v>
          </cell>
          <cell r="D73">
            <v>0</v>
          </cell>
          <cell r="E73">
            <v>3310.7750385357244</v>
          </cell>
          <cell r="F73">
            <v>0</v>
          </cell>
          <cell r="G73">
            <v>0</v>
          </cell>
          <cell r="H73">
            <v>3310.7750385357244</v>
          </cell>
        </row>
        <row r="74">
          <cell r="B74">
            <v>59</v>
          </cell>
          <cell r="C74" t="str">
            <v>2980 - UNIVERSITY OF NEVADA - RENO</v>
          </cell>
          <cell r="D74">
            <v>0</v>
          </cell>
          <cell r="E74">
            <v>0</v>
          </cell>
          <cell r="F74">
            <v>0</v>
          </cell>
          <cell r="G74">
            <v>0</v>
          </cell>
          <cell r="H74">
            <v>0</v>
          </cell>
        </row>
        <row r="75">
          <cell r="B75">
            <v>60</v>
          </cell>
          <cell r="C75" t="str">
            <v>2987 - UNIVERSITY OF NEVADA LAS VEGAS</v>
          </cell>
          <cell r="D75">
            <v>0</v>
          </cell>
          <cell r="E75">
            <v>24553.012124864938</v>
          </cell>
          <cell r="F75">
            <v>0</v>
          </cell>
          <cell r="G75">
            <v>0</v>
          </cell>
          <cell r="H75">
            <v>24553.012124864938</v>
          </cell>
        </row>
        <row r="76">
          <cell r="B76">
            <v>61</v>
          </cell>
          <cell r="C76" t="str">
            <v>2995 - W.I.C.H.E. ADMINISTRATION</v>
          </cell>
          <cell r="D76">
            <v>0</v>
          </cell>
          <cell r="E76">
            <v>4338.2569470468106</v>
          </cell>
          <cell r="F76">
            <v>0</v>
          </cell>
          <cell r="G76">
            <v>0</v>
          </cell>
          <cell r="H76">
            <v>4338.2569470468106</v>
          </cell>
        </row>
        <row r="77">
          <cell r="B77">
            <v>62</v>
          </cell>
          <cell r="C77" t="str">
            <v>3012 - WESTERN NEVADA COLLEGE</v>
          </cell>
          <cell r="D77">
            <v>0</v>
          </cell>
          <cell r="E77">
            <v>0</v>
          </cell>
          <cell r="F77">
            <v>0</v>
          </cell>
          <cell r="G77">
            <v>0</v>
          </cell>
          <cell r="H77">
            <v>0</v>
          </cell>
        </row>
        <row r="78">
          <cell r="B78">
            <v>63</v>
          </cell>
          <cell r="C78" t="str">
            <v>3018 - TRUCKEE MEADOWS COMM COLLEGE</v>
          </cell>
          <cell r="D78">
            <v>0</v>
          </cell>
          <cell r="E78">
            <v>0</v>
          </cell>
          <cell r="F78">
            <v>0</v>
          </cell>
          <cell r="G78">
            <v>0</v>
          </cell>
          <cell r="H78">
            <v>0</v>
          </cell>
        </row>
        <row r="79">
          <cell r="B79">
            <v>64</v>
          </cell>
          <cell r="C79" t="str">
            <v>3101 - RADIOLOGICAL HEALTH</v>
          </cell>
          <cell r="D79">
            <v>0</v>
          </cell>
          <cell r="E79">
            <v>0</v>
          </cell>
          <cell r="F79">
            <v>0</v>
          </cell>
          <cell r="G79">
            <v>0</v>
          </cell>
          <cell r="H79">
            <v>0</v>
          </cell>
        </row>
        <row r="80">
          <cell r="B80">
            <v>65</v>
          </cell>
          <cell r="C80" t="str">
            <v>3140 - TOBACCO SETTLEMENT PROGRAM</v>
          </cell>
          <cell r="D80">
            <v>0</v>
          </cell>
          <cell r="E80">
            <v>0</v>
          </cell>
          <cell r="F80">
            <v>0</v>
          </cell>
          <cell r="G80">
            <v>0</v>
          </cell>
          <cell r="H80">
            <v>0</v>
          </cell>
        </row>
        <row r="81">
          <cell r="B81">
            <v>66</v>
          </cell>
          <cell r="C81" t="str">
            <v>3143 - UNITY/SACWIS</v>
          </cell>
          <cell r="D81">
            <v>0</v>
          </cell>
          <cell r="E81">
            <v>0</v>
          </cell>
          <cell r="F81">
            <v>0</v>
          </cell>
          <cell r="G81">
            <v>0</v>
          </cell>
          <cell r="H81">
            <v>0</v>
          </cell>
        </row>
        <row r="82">
          <cell r="B82">
            <v>67</v>
          </cell>
          <cell r="C82" t="str">
            <v>3145 - CHILDREN, YOUTH &amp; FAMILY ADMIN</v>
          </cell>
          <cell r="D82">
            <v>0</v>
          </cell>
          <cell r="E82">
            <v>774447.36384175671</v>
          </cell>
          <cell r="F82">
            <v>0</v>
          </cell>
          <cell r="G82">
            <v>0</v>
          </cell>
          <cell r="H82">
            <v>774447.36384175671</v>
          </cell>
        </row>
        <row r="83">
          <cell r="B83">
            <v>68</v>
          </cell>
          <cell r="C83" t="str">
            <v>3146 - HR SENIOR SVCS PROGRAM</v>
          </cell>
          <cell r="D83">
            <v>0</v>
          </cell>
          <cell r="E83">
            <v>0</v>
          </cell>
          <cell r="F83">
            <v>0</v>
          </cell>
          <cell r="G83">
            <v>0</v>
          </cell>
          <cell r="H83">
            <v>0</v>
          </cell>
        </row>
        <row r="84">
          <cell r="B84">
            <v>69</v>
          </cell>
          <cell r="C84" t="str">
            <v>3149 - CHILD CARE SERVICES</v>
          </cell>
          <cell r="D84">
            <v>0</v>
          </cell>
          <cell r="E84">
            <v>0</v>
          </cell>
          <cell r="F84">
            <v>0</v>
          </cell>
          <cell r="G84">
            <v>0</v>
          </cell>
          <cell r="H84">
            <v>0</v>
          </cell>
        </row>
        <row r="85">
          <cell r="B85">
            <v>70</v>
          </cell>
          <cell r="C85" t="str">
            <v>3150 - DHR ADMINISTRATION</v>
          </cell>
          <cell r="D85">
            <v>0</v>
          </cell>
          <cell r="E85">
            <v>108296.59315706858</v>
          </cell>
          <cell r="F85">
            <v>0</v>
          </cell>
          <cell r="G85">
            <v>0</v>
          </cell>
          <cell r="H85">
            <v>108296.59315706858</v>
          </cell>
        </row>
        <row r="86">
          <cell r="B86">
            <v>71</v>
          </cell>
          <cell r="C86" t="str">
            <v>3151 - AGING FEDERAL PROGRAMS &amp; ADMIN</v>
          </cell>
          <cell r="D86">
            <v>0</v>
          </cell>
          <cell r="E86">
            <v>64738.971213298559</v>
          </cell>
          <cell r="F86">
            <v>0</v>
          </cell>
          <cell r="G86">
            <v>0</v>
          </cell>
          <cell r="H86">
            <v>64738.971213298559</v>
          </cell>
        </row>
        <row r="87">
          <cell r="B87">
            <v>72</v>
          </cell>
          <cell r="C87" t="str">
            <v>3153 - CANCER CONTROL REGISTRY</v>
          </cell>
          <cell r="D87">
            <v>0</v>
          </cell>
          <cell r="E87">
            <v>0</v>
          </cell>
          <cell r="F87">
            <v>0</v>
          </cell>
          <cell r="G87">
            <v>0</v>
          </cell>
          <cell r="H87">
            <v>0</v>
          </cell>
        </row>
        <row r="88">
          <cell r="B88">
            <v>73</v>
          </cell>
          <cell r="C88" t="str">
            <v>3156 - SENIOR RX &amp; DISABILITY RX</v>
          </cell>
          <cell r="D88">
            <v>0</v>
          </cell>
          <cell r="E88">
            <v>0</v>
          </cell>
          <cell r="F88">
            <v>0</v>
          </cell>
          <cell r="G88">
            <v>0</v>
          </cell>
          <cell r="H88">
            <v>0</v>
          </cell>
        </row>
        <row r="89">
          <cell r="B89">
            <v>74</v>
          </cell>
          <cell r="C89" t="str">
            <v>3158 - HEALTH CARE FINANCING &amp; POLICY</v>
          </cell>
          <cell r="D89">
            <v>0</v>
          </cell>
          <cell r="E89">
            <v>941378.92457785783</v>
          </cell>
          <cell r="F89">
            <v>0</v>
          </cell>
          <cell r="G89">
            <v>0</v>
          </cell>
          <cell r="H89">
            <v>941378.92457785783</v>
          </cell>
        </row>
        <row r="90">
          <cell r="B90">
            <v>75</v>
          </cell>
          <cell r="C90" t="str">
            <v>3161 - HHS-DPBH-SO NV ADULT MNTL HLTH</v>
          </cell>
          <cell r="D90">
            <v>0</v>
          </cell>
          <cell r="E90">
            <v>122696.56183042396</v>
          </cell>
          <cell r="F90">
            <v>0</v>
          </cell>
          <cell r="G90">
            <v>0</v>
          </cell>
          <cell r="H90">
            <v>122696.56183042396</v>
          </cell>
        </row>
        <row r="91">
          <cell r="B91">
            <v>76</v>
          </cell>
          <cell r="C91" t="str">
            <v>3162 - HHS-DPBH-NO NV ADULT MNTL HLTH</v>
          </cell>
          <cell r="D91">
            <v>0</v>
          </cell>
          <cell r="E91">
            <v>59228.623792839106</v>
          </cell>
          <cell r="F91">
            <v>0</v>
          </cell>
          <cell r="G91">
            <v>0</v>
          </cell>
          <cell r="H91">
            <v>59228.623792839106</v>
          </cell>
        </row>
        <row r="92">
          <cell r="B92">
            <v>77</v>
          </cell>
          <cell r="C92" t="str">
            <v>3167 - RURAL REGIONAL CENTER</v>
          </cell>
          <cell r="D92">
            <v>0</v>
          </cell>
          <cell r="E92">
            <v>2846.5054354307144</v>
          </cell>
          <cell r="F92">
            <v>0</v>
          </cell>
          <cell r="G92">
            <v>0</v>
          </cell>
          <cell r="H92">
            <v>2846.5054354307144</v>
          </cell>
        </row>
        <row r="93">
          <cell r="B93">
            <v>78</v>
          </cell>
          <cell r="C93" t="str">
            <v>3168 - HHS-DPBH-BEHAVRL HEALTH ADMIN</v>
          </cell>
          <cell r="D93">
            <v>0</v>
          </cell>
          <cell r="E93">
            <v>162806.41114785676</v>
          </cell>
          <cell r="F93">
            <v>0</v>
          </cell>
          <cell r="G93">
            <v>0</v>
          </cell>
          <cell r="H93">
            <v>162806.41114785676</v>
          </cell>
        </row>
        <row r="94">
          <cell r="B94">
            <v>79</v>
          </cell>
          <cell r="C94" t="str">
            <v>3169 - SUBSTANCE ABUSE &amp; PREV</v>
          </cell>
          <cell r="D94">
            <v>0</v>
          </cell>
          <cell r="E94">
            <v>0</v>
          </cell>
          <cell r="F94">
            <v>0</v>
          </cell>
          <cell r="G94">
            <v>0</v>
          </cell>
          <cell r="H94">
            <v>0</v>
          </cell>
        </row>
        <row r="95">
          <cell r="B95">
            <v>80</v>
          </cell>
          <cell r="C95" t="str">
            <v>3170 - HHS-DPBH-SUB AB PREV &amp; TREATMN</v>
          </cell>
          <cell r="D95">
            <v>0</v>
          </cell>
          <cell r="E95">
            <v>5358.1278784578153</v>
          </cell>
          <cell r="F95">
            <v>0</v>
          </cell>
          <cell r="G95">
            <v>0</v>
          </cell>
          <cell r="H95">
            <v>5358.1278784578153</v>
          </cell>
        </row>
        <row r="96">
          <cell r="B96">
            <v>81</v>
          </cell>
          <cell r="C96" t="str">
            <v>3173 - ENVIRONMENTAL PROTECTION ADMIN</v>
          </cell>
          <cell r="D96">
            <v>0</v>
          </cell>
          <cell r="E96">
            <v>116447.94963125653</v>
          </cell>
          <cell r="F96">
            <v>0</v>
          </cell>
          <cell r="G96">
            <v>0</v>
          </cell>
          <cell r="H96">
            <v>116447.94963125653</v>
          </cell>
        </row>
        <row r="97">
          <cell r="B97">
            <v>211</v>
          </cell>
          <cell r="C97" t="str">
            <v>3175 - BUREAU OF INDUSTRIAL SITE CLEANUP</v>
          </cell>
          <cell r="D97">
            <v>0</v>
          </cell>
          <cell r="E97">
            <v>1103.5916795119081</v>
          </cell>
          <cell r="F97">
            <v>0</v>
          </cell>
          <cell r="G97">
            <v>0</v>
          </cell>
          <cell r="H97">
            <v>1103.5916795119081</v>
          </cell>
        </row>
        <row r="98">
          <cell r="B98">
            <v>82</v>
          </cell>
          <cell r="C98" t="str">
            <v>3185 - AIR QUALITY</v>
          </cell>
          <cell r="D98">
            <v>0</v>
          </cell>
          <cell r="E98">
            <v>134310.91288514927</v>
          </cell>
          <cell r="F98">
            <v>0</v>
          </cell>
          <cell r="G98">
            <v>0</v>
          </cell>
          <cell r="H98">
            <v>134310.91288514927</v>
          </cell>
        </row>
        <row r="99">
          <cell r="B99">
            <v>83</v>
          </cell>
          <cell r="C99" t="str">
            <v>3186 - BUREAU OF WATER</v>
          </cell>
          <cell r="D99">
            <v>0</v>
          </cell>
          <cell r="E99">
            <v>51100.100249951385</v>
          </cell>
          <cell r="F99">
            <v>0</v>
          </cell>
          <cell r="G99">
            <v>0</v>
          </cell>
          <cell r="H99">
            <v>51100.100249951385</v>
          </cell>
        </row>
        <row r="100">
          <cell r="B100">
            <v>84</v>
          </cell>
          <cell r="C100" t="str">
            <v>3187 - BUR WASTE MGMT &amp; CORRCTV ACTNS</v>
          </cell>
          <cell r="D100">
            <v>0</v>
          </cell>
          <cell r="E100">
            <v>252912.76903572903</v>
          </cell>
          <cell r="F100">
            <v>0</v>
          </cell>
          <cell r="G100">
            <v>0</v>
          </cell>
          <cell r="H100">
            <v>252912.76903572903</v>
          </cell>
        </row>
        <row r="101">
          <cell r="B101">
            <v>85</v>
          </cell>
          <cell r="C101" t="str">
            <v>3188 - MINING REGULATION/RECLAMATION</v>
          </cell>
          <cell r="D101">
            <v>0</v>
          </cell>
          <cell r="E101">
            <v>28061.672568002796</v>
          </cell>
          <cell r="F101">
            <v>0</v>
          </cell>
          <cell r="G101">
            <v>0</v>
          </cell>
          <cell r="H101">
            <v>28061.672568002796</v>
          </cell>
        </row>
        <row r="102">
          <cell r="B102">
            <v>86</v>
          </cell>
          <cell r="C102" t="str">
            <v>3190 - HEALTH STATISTICS &amp; PLANNING</v>
          </cell>
          <cell r="D102">
            <v>0</v>
          </cell>
          <cell r="E102">
            <v>23274.367972051139</v>
          </cell>
          <cell r="F102">
            <v>0</v>
          </cell>
          <cell r="G102">
            <v>0</v>
          </cell>
          <cell r="H102">
            <v>23274.367972051139</v>
          </cell>
        </row>
        <row r="103">
          <cell r="B103">
            <v>87</v>
          </cell>
          <cell r="C103" t="str">
            <v>3193 - WATER QUALITY PLANNING</v>
          </cell>
          <cell r="D103">
            <v>0</v>
          </cell>
          <cell r="E103">
            <v>4383.9228096473043</v>
          </cell>
          <cell r="F103">
            <v>0</v>
          </cell>
          <cell r="G103">
            <v>0</v>
          </cell>
          <cell r="H103">
            <v>4383.9228096473043</v>
          </cell>
        </row>
        <row r="104">
          <cell r="B104">
            <v>88</v>
          </cell>
          <cell r="C104" t="str">
            <v>3194 - CONSUMER PROTECTION</v>
          </cell>
          <cell r="D104">
            <v>0</v>
          </cell>
          <cell r="E104">
            <v>228.32931300246375</v>
          </cell>
          <cell r="F104">
            <v>0</v>
          </cell>
          <cell r="G104">
            <v>0</v>
          </cell>
          <cell r="H104">
            <v>228.32931300246375</v>
          </cell>
        </row>
        <row r="105">
          <cell r="B105">
            <v>89</v>
          </cell>
          <cell r="C105" t="str">
            <v>3197 - SAFE DRINKING WATER REGULATORY</v>
          </cell>
          <cell r="D105">
            <v>0</v>
          </cell>
          <cell r="E105">
            <v>51845.976005759439</v>
          </cell>
          <cell r="F105">
            <v>0</v>
          </cell>
          <cell r="G105">
            <v>0</v>
          </cell>
          <cell r="H105">
            <v>51845.976005759439</v>
          </cell>
        </row>
        <row r="106">
          <cell r="B106">
            <v>90</v>
          </cell>
          <cell r="C106" t="str">
            <v>3208 - EARLY INTERVENTION SERVICES</v>
          </cell>
          <cell r="D106">
            <v>0</v>
          </cell>
          <cell r="E106">
            <v>167.44149620180676</v>
          </cell>
          <cell r="F106">
            <v>0</v>
          </cell>
          <cell r="G106">
            <v>0</v>
          </cell>
          <cell r="H106">
            <v>167.44149620180676</v>
          </cell>
        </row>
        <row r="107">
          <cell r="B107">
            <v>91</v>
          </cell>
          <cell r="C107" t="str">
            <v>3213 - IMMUNIZATION PROGRAM</v>
          </cell>
          <cell r="D107">
            <v>0</v>
          </cell>
          <cell r="E107">
            <v>0</v>
          </cell>
          <cell r="F107">
            <v>0</v>
          </cell>
          <cell r="G107">
            <v>0</v>
          </cell>
          <cell r="H107">
            <v>0</v>
          </cell>
        </row>
        <row r="108">
          <cell r="B108">
            <v>92</v>
          </cell>
          <cell r="C108" t="str">
            <v>3214 - WIC FOOD SUPPLEMENT</v>
          </cell>
          <cell r="D108">
            <v>0</v>
          </cell>
          <cell r="E108">
            <v>3242.2762446349852</v>
          </cell>
          <cell r="F108">
            <v>0</v>
          </cell>
          <cell r="G108">
            <v>0</v>
          </cell>
          <cell r="H108">
            <v>3242.2762446349852</v>
          </cell>
        </row>
        <row r="109">
          <cell r="B109">
            <v>93</v>
          </cell>
          <cell r="C109" t="str">
            <v>3215 - COMMUNICABLE DISEASES</v>
          </cell>
          <cell r="D109">
            <v>0</v>
          </cell>
          <cell r="E109">
            <v>0</v>
          </cell>
          <cell r="F109">
            <v>0</v>
          </cell>
          <cell r="G109">
            <v>0</v>
          </cell>
          <cell r="H109">
            <v>0</v>
          </cell>
        </row>
        <row r="110">
          <cell r="B110">
            <v>94</v>
          </cell>
          <cell r="C110" t="str">
            <v>3216 - HEALTH CARE FACILITY REG</v>
          </cell>
          <cell r="D110">
            <v>0</v>
          </cell>
          <cell r="E110">
            <v>0</v>
          </cell>
          <cell r="F110">
            <v>0</v>
          </cell>
          <cell r="G110">
            <v>0</v>
          </cell>
          <cell r="H110">
            <v>0</v>
          </cell>
        </row>
        <row r="111">
          <cell r="B111">
            <v>95</v>
          </cell>
          <cell r="C111" t="str">
            <v>3218 - PUBLIC HEALTH PREPAREDNESS PRG</v>
          </cell>
          <cell r="D111">
            <v>0</v>
          </cell>
          <cell r="E111">
            <v>0</v>
          </cell>
          <cell r="F111">
            <v>0</v>
          </cell>
          <cell r="G111">
            <v>0</v>
          </cell>
          <cell r="H111">
            <v>0</v>
          </cell>
        </row>
        <row r="112">
          <cell r="B112">
            <v>96</v>
          </cell>
          <cell r="C112" t="str">
            <v>3220 - CHRONIC DISEASE</v>
          </cell>
          <cell r="D112">
            <v>0</v>
          </cell>
          <cell r="E112">
            <v>0</v>
          </cell>
          <cell r="F112">
            <v>0</v>
          </cell>
          <cell r="G112">
            <v>0</v>
          </cell>
          <cell r="H112">
            <v>0</v>
          </cell>
        </row>
        <row r="113">
          <cell r="B113">
            <v>97</v>
          </cell>
          <cell r="C113" t="str">
            <v>3222 - MATERNAL CHILD HEALTH SERVICES</v>
          </cell>
          <cell r="D113">
            <v>0</v>
          </cell>
          <cell r="E113">
            <v>0</v>
          </cell>
          <cell r="F113">
            <v>0</v>
          </cell>
          <cell r="G113">
            <v>0</v>
          </cell>
          <cell r="H113">
            <v>0</v>
          </cell>
        </row>
        <row r="114">
          <cell r="B114">
            <v>98</v>
          </cell>
          <cell r="C114" t="str">
            <v>3223 - OFFICE OF STATE HEALTH ADMIN</v>
          </cell>
          <cell r="D114">
            <v>0</v>
          </cell>
          <cell r="E114">
            <v>71215.912725468443</v>
          </cell>
          <cell r="F114">
            <v>0</v>
          </cell>
          <cell r="G114">
            <v>0</v>
          </cell>
          <cell r="H114">
            <v>71215.912725468443</v>
          </cell>
        </row>
        <row r="115">
          <cell r="B115">
            <v>99</v>
          </cell>
          <cell r="C115" t="str">
            <v>3224 - COMMUNITY HEALTH SERVICES</v>
          </cell>
          <cell r="D115">
            <v>0</v>
          </cell>
          <cell r="E115">
            <v>3805.4885500410624</v>
          </cell>
          <cell r="F115">
            <v>0</v>
          </cell>
          <cell r="G115">
            <v>0</v>
          </cell>
          <cell r="H115">
            <v>3805.4885500410624</v>
          </cell>
        </row>
        <row r="116">
          <cell r="B116">
            <v>100</v>
          </cell>
          <cell r="C116" t="str">
            <v>3228 - WELFARE ADMINISTRATION</v>
          </cell>
          <cell r="D116">
            <v>0</v>
          </cell>
          <cell r="E116">
            <v>289871.67383372784</v>
          </cell>
          <cell r="F116">
            <v>0</v>
          </cell>
          <cell r="G116">
            <v>0</v>
          </cell>
          <cell r="H116">
            <v>289871.67383372784</v>
          </cell>
        </row>
        <row r="117">
          <cell r="B117">
            <v>101</v>
          </cell>
          <cell r="C117" t="str">
            <v>3225 - HR EMER MED SVCS</v>
          </cell>
          <cell r="D117">
            <v>0</v>
          </cell>
          <cell r="E117">
            <v>0</v>
          </cell>
          <cell r="F117">
            <v>0</v>
          </cell>
          <cell r="G117">
            <v>0</v>
          </cell>
          <cell r="H117">
            <v>0</v>
          </cell>
        </row>
        <row r="118">
          <cell r="B118">
            <v>102</v>
          </cell>
          <cell r="C118" t="str">
            <v>3238 - CHILD SUPPORT ENFORCEMENT PROG</v>
          </cell>
          <cell r="D118">
            <v>0</v>
          </cell>
          <cell r="E118">
            <v>628742.81823778444</v>
          </cell>
          <cell r="F118">
            <v>0</v>
          </cell>
          <cell r="G118">
            <v>0</v>
          </cell>
          <cell r="H118">
            <v>628742.81823778444</v>
          </cell>
        </row>
        <row r="119">
          <cell r="B119">
            <v>103</v>
          </cell>
          <cell r="C119" t="str">
            <v>3253 - BLIND BUSINESS ENTERPRISE</v>
          </cell>
          <cell r="D119">
            <v>0</v>
          </cell>
          <cell r="E119">
            <v>0</v>
          </cell>
          <cell r="F119">
            <v>0</v>
          </cell>
          <cell r="G119">
            <v>0</v>
          </cell>
          <cell r="H119">
            <v>0</v>
          </cell>
        </row>
        <row r="120">
          <cell r="B120">
            <v>104</v>
          </cell>
          <cell r="C120" t="str">
            <v>3254 - SERVICES TO THE BLIND</v>
          </cell>
          <cell r="D120">
            <v>0</v>
          </cell>
          <cell r="E120">
            <v>6728.1037564725984</v>
          </cell>
          <cell r="F120">
            <v>0</v>
          </cell>
          <cell r="G120">
            <v>0</v>
          </cell>
          <cell r="H120">
            <v>6728.1037564725984</v>
          </cell>
        </row>
        <row r="121">
          <cell r="B121">
            <v>105</v>
          </cell>
          <cell r="C121" t="str">
            <v>3263 - YOUTH PAROLE SERVICES</v>
          </cell>
          <cell r="D121">
            <v>0</v>
          </cell>
          <cell r="E121">
            <v>37491.673195004551</v>
          </cell>
          <cell r="F121">
            <v>0</v>
          </cell>
          <cell r="G121">
            <v>0</v>
          </cell>
          <cell r="H121">
            <v>37491.673195004551</v>
          </cell>
        </row>
        <row r="122">
          <cell r="B122">
            <v>106</v>
          </cell>
          <cell r="C122" t="str">
            <v>3268 - REHABILITATION ADMIN</v>
          </cell>
          <cell r="D122">
            <v>0</v>
          </cell>
          <cell r="E122">
            <v>5738.6767334619226</v>
          </cell>
          <cell r="F122">
            <v>0</v>
          </cell>
          <cell r="G122">
            <v>0</v>
          </cell>
          <cell r="H122">
            <v>5738.6767334619226</v>
          </cell>
        </row>
        <row r="123">
          <cell r="B123">
            <v>107</v>
          </cell>
          <cell r="C123" t="str">
            <v>3272 - DETR ADMIN SERVICES</v>
          </cell>
          <cell r="D123">
            <v>0</v>
          </cell>
          <cell r="E123">
            <v>270950.78476292366</v>
          </cell>
          <cell r="F123">
            <v>0</v>
          </cell>
          <cell r="G123">
            <v>0</v>
          </cell>
          <cell r="H123">
            <v>270950.78476292366</v>
          </cell>
        </row>
        <row r="124">
          <cell r="B124">
            <v>108</v>
          </cell>
          <cell r="C124" t="str">
            <v>3276 - IDEA PART C COMPLIANCE</v>
          </cell>
          <cell r="D124">
            <v>0</v>
          </cell>
          <cell r="E124">
            <v>0</v>
          </cell>
          <cell r="F124">
            <v>0</v>
          </cell>
          <cell r="G124">
            <v>0</v>
          </cell>
          <cell r="H124">
            <v>0</v>
          </cell>
        </row>
        <row r="125">
          <cell r="B125">
            <v>109</v>
          </cell>
          <cell r="C125" t="str">
            <v>3279 - DESERT REGIONAL CENTER</v>
          </cell>
          <cell r="D125">
            <v>0</v>
          </cell>
          <cell r="E125">
            <v>19270.994017407942</v>
          </cell>
          <cell r="F125">
            <v>0</v>
          </cell>
          <cell r="G125">
            <v>0</v>
          </cell>
          <cell r="H125">
            <v>19270.994017407942</v>
          </cell>
        </row>
        <row r="126">
          <cell r="B126">
            <v>110</v>
          </cell>
          <cell r="C126" t="str">
            <v>3280 - SIERRA REGIONAL CENTER</v>
          </cell>
          <cell r="D126">
            <v>0</v>
          </cell>
          <cell r="E126">
            <v>15587.281100968194</v>
          </cell>
          <cell r="F126">
            <v>0</v>
          </cell>
          <cell r="G126">
            <v>0</v>
          </cell>
          <cell r="H126">
            <v>15587.281100968194</v>
          </cell>
        </row>
        <row r="127">
          <cell r="B127">
            <v>111</v>
          </cell>
          <cell r="C127" t="str">
            <v>3645 - HHS-DPBH-FCLTY FOR MNTL OFFNDR</v>
          </cell>
          <cell r="D127">
            <v>0</v>
          </cell>
          <cell r="E127">
            <v>57409.600265919478</v>
          </cell>
          <cell r="F127">
            <v>0</v>
          </cell>
          <cell r="G127">
            <v>0</v>
          </cell>
          <cell r="H127">
            <v>57409.600265919478</v>
          </cell>
        </row>
        <row r="128">
          <cell r="B128">
            <v>112</v>
          </cell>
          <cell r="C128" t="str">
            <v>3646 - SO NEV CHILD &amp; ADOLESCENT SVCS</v>
          </cell>
          <cell r="D128">
            <v>0</v>
          </cell>
          <cell r="E128">
            <v>0</v>
          </cell>
          <cell r="F128">
            <v>0</v>
          </cell>
          <cell r="G128">
            <v>0</v>
          </cell>
          <cell r="H128">
            <v>0</v>
          </cell>
        </row>
        <row r="129">
          <cell r="B129">
            <v>113</v>
          </cell>
          <cell r="C129" t="str">
            <v>3648 - HHS-DPBH-RURAL CLINICS</v>
          </cell>
          <cell r="D129">
            <v>0</v>
          </cell>
          <cell r="E129">
            <v>3607.6031454389272</v>
          </cell>
          <cell r="F129">
            <v>0</v>
          </cell>
          <cell r="G129">
            <v>0</v>
          </cell>
          <cell r="H129">
            <v>3607.6031454389272</v>
          </cell>
        </row>
        <row r="130">
          <cell r="B130">
            <v>114</v>
          </cell>
          <cell r="C130" t="str">
            <v>3650 - MILITARY</v>
          </cell>
          <cell r="D130">
            <v>0</v>
          </cell>
          <cell r="E130">
            <v>42986.798661263849</v>
          </cell>
          <cell r="F130">
            <v>0</v>
          </cell>
          <cell r="G130">
            <v>0</v>
          </cell>
          <cell r="H130">
            <v>42986.798661263849</v>
          </cell>
        </row>
        <row r="131">
          <cell r="B131">
            <v>115</v>
          </cell>
          <cell r="C131" t="str">
            <v>3653 - NATIONAL GUARD BENEFITS</v>
          </cell>
          <cell r="D131">
            <v>0</v>
          </cell>
          <cell r="E131">
            <v>0</v>
          </cell>
          <cell r="F131">
            <v>0</v>
          </cell>
          <cell r="G131">
            <v>0</v>
          </cell>
          <cell r="H131">
            <v>0</v>
          </cell>
        </row>
        <row r="132">
          <cell r="B132">
            <v>116</v>
          </cell>
          <cell r="C132" t="str">
            <v>3673 - EMERGENCY MANAGEMENT DIVISION</v>
          </cell>
          <cell r="D132">
            <v>0</v>
          </cell>
          <cell r="E132">
            <v>307612.86145401932</v>
          </cell>
          <cell r="F132">
            <v>0</v>
          </cell>
          <cell r="G132">
            <v>0</v>
          </cell>
          <cell r="H132">
            <v>307612.86145401932</v>
          </cell>
        </row>
        <row r="133">
          <cell r="B133">
            <v>117</v>
          </cell>
          <cell r="C133" t="str">
            <v>3675 - OFFICE OF HOMELAND SECURITY</v>
          </cell>
          <cell r="D133">
            <v>0</v>
          </cell>
          <cell r="E133">
            <v>0</v>
          </cell>
          <cell r="F133">
            <v>0</v>
          </cell>
          <cell r="G133">
            <v>0</v>
          </cell>
          <cell r="H133">
            <v>0</v>
          </cell>
        </row>
        <row r="134">
          <cell r="B134">
            <v>118</v>
          </cell>
          <cell r="C134" t="str">
            <v>3708 - OFFENDERS' STORE FUND</v>
          </cell>
          <cell r="D134">
            <v>0</v>
          </cell>
          <cell r="E134">
            <v>0</v>
          </cell>
          <cell r="F134">
            <v>0</v>
          </cell>
          <cell r="G134">
            <v>0</v>
          </cell>
          <cell r="H134">
            <v>0</v>
          </cell>
        </row>
        <row r="135">
          <cell r="B135">
            <v>119</v>
          </cell>
          <cell r="C135" t="str">
            <v>3710 - DIRECTOR'S OFFICE</v>
          </cell>
          <cell r="D135">
            <v>0</v>
          </cell>
          <cell r="E135">
            <v>4619965.6957211588</v>
          </cell>
          <cell r="F135">
            <v>0</v>
          </cell>
          <cell r="G135">
            <v>0</v>
          </cell>
          <cell r="H135">
            <v>4619965.6957211588</v>
          </cell>
        </row>
        <row r="136">
          <cell r="B136">
            <v>120</v>
          </cell>
          <cell r="C136" t="str">
            <v>3719 - PRISON INDUSTRY</v>
          </cell>
          <cell r="D136">
            <v>0</v>
          </cell>
          <cell r="E136">
            <v>23731.026598056069</v>
          </cell>
          <cell r="F136">
            <v>0</v>
          </cell>
          <cell r="G136">
            <v>0</v>
          </cell>
          <cell r="H136">
            <v>23731.026598056069</v>
          </cell>
        </row>
        <row r="137">
          <cell r="B137">
            <v>121</v>
          </cell>
          <cell r="C137" t="str">
            <v>3727 - PRISON RANCH</v>
          </cell>
          <cell r="D137">
            <v>0</v>
          </cell>
          <cell r="E137">
            <v>0</v>
          </cell>
          <cell r="F137">
            <v>0</v>
          </cell>
          <cell r="G137">
            <v>0</v>
          </cell>
          <cell r="H137">
            <v>0</v>
          </cell>
        </row>
        <row r="138">
          <cell r="B138">
            <v>122</v>
          </cell>
          <cell r="C138" t="str">
            <v>3740 - PAROLE &amp; PROBATION</v>
          </cell>
          <cell r="D138">
            <v>0</v>
          </cell>
          <cell r="E138">
            <v>110671.21801229419</v>
          </cell>
          <cell r="F138">
            <v>0</v>
          </cell>
          <cell r="G138">
            <v>0</v>
          </cell>
          <cell r="H138">
            <v>110671.21801229419</v>
          </cell>
        </row>
        <row r="139">
          <cell r="B139">
            <v>123</v>
          </cell>
          <cell r="C139" t="str">
            <v>3743 - INVESTIGATIONS</v>
          </cell>
          <cell r="D139">
            <v>0</v>
          </cell>
          <cell r="E139">
            <v>21059.573635927241</v>
          </cell>
          <cell r="F139">
            <v>0</v>
          </cell>
          <cell r="G139">
            <v>0</v>
          </cell>
          <cell r="H139">
            <v>21059.573635927241</v>
          </cell>
        </row>
        <row r="140">
          <cell r="B140">
            <v>124</v>
          </cell>
          <cell r="C140" t="str">
            <v>3744 - DPS NARCOTICS CONTROL</v>
          </cell>
          <cell r="D140">
            <v>0</v>
          </cell>
          <cell r="E140">
            <v>0</v>
          </cell>
          <cell r="F140">
            <v>0</v>
          </cell>
          <cell r="G140">
            <v>0</v>
          </cell>
          <cell r="H140">
            <v>0</v>
          </cell>
        </row>
        <row r="141">
          <cell r="B141">
            <v>125</v>
          </cell>
          <cell r="C141" t="str">
            <v>3763 - INMATE WELFARE ACCOUNT</v>
          </cell>
          <cell r="D141">
            <v>0</v>
          </cell>
          <cell r="E141">
            <v>0</v>
          </cell>
          <cell r="F141">
            <v>0</v>
          </cell>
          <cell r="G141">
            <v>0</v>
          </cell>
          <cell r="H141">
            <v>0</v>
          </cell>
        </row>
        <row r="142">
          <cell r="B142">
            <v>126</v>
          </cell>
          <cell r="C142" t="str">
            <v>3772 - POLICE CORPS PROGRAM</v>
          </cell>
          <cell r="D142">
            <v>0</v>
          </cell>
          <cell r="E142">
            <v>0</v>
          </cell>
          <cell r="F142">
            <v>0</v>
          </cell>
          <cell r="G142">
            <v>0</v>
          </cell>
          <cell r="H142">
            <v>0</v>
          </cell>
        </row>
        <row r="143">
          <cell r="B143">
            <v>127</v>
          </cell>
          <cell r="C143" t="str">
            <v>3774 - POST</v>
          </cell>
          <cell r="D143">
            <v>0</v>
          </cell>
          <cell r="E143">
            <v>36837.129164397484</v>
          </cell>
          <cell r="F143">
            <v>0</v>
          </cell>
          <cell r="G143">
            <v>0</v>
          </cell>
          <cell r="H143">
            <v>36837.129164397484</v>
          </cell>
        </row>
        <row r="144">
          <cell r="B144">
            <v>128</v>
          </cell>
          <cell r="C144" t="str">
            <v>3775 - TRAINING DIVISION</v>
          </cell>
          <cell r="D144">
            <v>0</v>
          </cell>
          <cell r="E144">
            <v>0</v>
          </cell>
          <cell r="F144">
            <v>0</v>
          </cell>
          <cell r="G144">
            <v>0</v>
          </cell>
          <cell r="H144">
            <v>0</v>
          </cell>
        </row>
        <row r="145">
          <cell r="B145">
            <v>129</v>
          </cell>
          <cell r="C145" t="str">
            <v>3800 - PAROLE BOARD</v>
          </cell>
          <cell r="D145">
            <v>0</v>
          </cell>
          <cell r="E145">
            <v>54243.433792285308</v>
          </cell>
          <cell r="F145">
            <v>0</v>
          </cell>
          <cell r="G145">
            <v>0</v>
          </cell>
          <cell r="H145">
            <v>54243.433792285308</v>
          </cell>
        </row>
        <row r="146">
          <cell r="B146">
            <v>130</v>
          </cell>
          <cell r="C146" t="str">
            <v>3811 - CONSUMER AFF</v>
          </cell>
          <cell r="D146">
            <v>0</v>
          </cell>
          <cell r="E146">
            <v>0</v>
          </cell>
          <cell r="F146">
            <v>0</v>
          </cell>
          <cell r="G146">
            <v>0</v>
          </cell>
          <cell r="H146">
            <v>0</v>
          </cell>
        </row>
        <row r="147">
          <cell r="B147">
            <v>131</v>
          </cell>
          <cell r="C147" t="str">
            <v>3813 - INSURANCE REGULATION</v>
          </cell>
          <cell r="D147">
            <v>0</v>
          </cell>
          <cell r="E147">
            <v>522988.29143214331</v>
          </cell>
          <cell r="F147">
            <v>0</v>
          </cell>
          <cell r="G147">
            <v>0</v>
          </cell>
          <cell r="H147">
            <v>522988.29143214331</v>
          </cell>
        </row>
        <row r="148">
          <cell r="B148">
            <v>132</v>
          </cell>
          <cell r="C148" t="str">
            <v>3814 - MANUFACTURED HOUSING</v>
          </cell>
          <cell r="D148">
            <v>0</v>
          </cell>
          <cell r="E148">
            <v>82586.712512991144</v>
          </cell>
          <cell r="F148">
            <v>0</v>
          </cell>
          <cell r="G148">
            <v>0</v>
          </cell>
          <cell r="H148">
            <v>82586.712512991144</v>
          </cell>
        </row>
        <row r="149">
          <cell r="B149">
            <v>133</v>
          </cell>
          <cell r="C149" t="str">
            <v>3815 - UNCLAIMED PROPERTY</v>
          </cell>
          <cell r="D149">
            <v>0</v>
          </cell>
          <cell r="E149">
            <v>3820.7105042412268</v>
          </cell>
          <cell r="F149">
            <v>0</v>
          </cell>
          <cell r="G149">
            <v>0</v>
          </cell>
          <cell r="H149">
            <v>3820.7105042412268</v>
          </cell>
        </row>
        <row r="150">
          <cell r="B150">
            <v>134</v>
          </cell>
          <cell r="C150" t="str">
            <v>3816 - FIRE MARSHAL</v>
          </cell>
          <cell r="D150">
            <v>0</v>
          </cell>
          <cell r="E150">
            <v>2496.4004888269369</v>
          </cell>
          <cell r="F150">
            <v>0</v>
          </cell>
          <cell r="G150">
            <v>0</v>
          </cell>
          <cell r="H150">
            <v>2496.4004888269369</v>
          </cell>
        </row>
        <row r="151">
          <cell r="B151">
            <v>135</v>
          </cell>
          <cell r="C151" t="str">
            <v>3817 - INSURANCE EXAMINERS</v>
          </cell>
          <cell r="D151">
            <v>0</v>
          </cell>
          <cell r="E151">
            <v>0</v>
          </cell>
          <cell r="F151">
            <v>0</v>
          </cell>
          <cell r="G151">
            <v>0</v>
          </cell>
          <cell r="H151">
            <v>0</v>
          </cell>
        </row>
        <row r="152">
          <cell r="B152">
            <v>136</v>
          </cell>
          <cell r="C152" t="str">
            <v>3818 - CAPTIVE INSURERS</v>
          </cell>
          <cell r="D152">
            <v>0</v>
          </cell>
          <cell r="E152">
            <v>0</v>
          </cell>
          <cell r="F152">
            <v>0</v>
          </cell>
          <cell r="G152">
            <v>0</v>
          </cell>
          <cell r="H152">
            <v>0</v>
          </cell>
        </row>
        <row r="153">
          <cell r="B153">
            <v>137</v>
          </cell>
          <cell r="C153" t="str">
            <v>3820 - COMMON INTEREST COMMUNITIES</v>
          </cell>
          <cell r="D153">
            <v>0</v>
          </cell>
          <cell r="E153">
            <v>287634.0465663037</v>
          </cell>
          <cell r="F153">
            <v>0</v>
          </cell>
          <cell r="G153">
            <v>0</v>
          </cell>
          <cell r="H153">
            <v>287634.0465663037</v>
          </cell>
        </row>
        <row r="154">
          <cell r="B154">
            <v>138</v>
          </cell>
          <cell r="C154" t="str">
            <v>3823 - REAL ESTATE</v>
          </cell>
          <cell r="D154">
            <v>0</v>
          </cell>
          <cell r="E154">
            <v>314150.69078298984</v>
          </cell>
          <cell r="F154">
            <v>0</v>
          </cell>
          <cell r="G154">
            <v>0</v>
          </cell>
          <cell r="H154">
            <v>314150.69078298984</v>
          </cell>
        </row>
        <row r="155">
          <cell r="B155">
            <v>139</v>
          </cell>
          <cell r="C155" t="str">
            <v>3824 - INSURANCE EDUCATION &amp; RESEARCH</v>
          </cell>
          <cell r="D155">
            <v>0</v>
          </cell>
          <cell r="E155">
            <v>0</v>
          </cell>
          <cell r="F155">
            <v>0</v>
          </cell>
          <cell r="G155">
            <v>0</v>
          </cell>
          <cell r="H155">
            <v>0</v>
          </cell>
        </row>
        <row r="156">
          <cell r="B156">
            <v>140</v>
          </cell>
          <cell r="C156" t="str">
            <v>3828 - NAIC FEES</v>
          </cell>
          <cell r="D156">
            <v>0</v>
          </cell>
          <cell r="E156">
            <v>0</v>
          </cell>
          <cell r="F156">
            <v>0</v>
          </cell>
          <cell r="G156">
            <v>0</v>
          </cell>
          <cell r="H156">
            <v>0</v>
          </cell>
        </row>
        <row r="157">
          <cell r="B157">
            <v>141</v>
          </cell>
          <cell r="C157" t="str">
            <v>3833 - INSURANCE COST STABILIZATION</v>
          </cell>
          <cell r="D157">
            <v>0</v>
          </cell>
          <cell r="E157">
            <v>0</v>
          </cell>
          <cell r="F157">
            <v>0</v>
          </cell>
          <cell r="G157">
            <v>0</v>
          </cell>
          <cell r="H157">
            <v>0</v>
          </cell>
        </row>
        <row r="158">
          <cell r="B158">
            <v>142</v>
          </cell>
          <cell r="C158" t="str">
            <v>3835 - FINANCIAL INSTITUTIONS</v>
          </cell>
          <cell r="D158">
            <v>0</v>
          </cell>
          <cell r="E158">
            <v>311806.50983616454</v>
          </cell>
          <cell r="F158">
            <v>0</v>
          </cell>
          <cell r="G158">
            <v>0</v>
          </cell>
          <cell r="H158">
            <v>311806.50983616454</v>
          </cell>
        </row>
        <row r="159">
          <cell r="B159">
            <v>143</v>
          </cell>
          <cell r="C159" t="str">
            <v>3841 - HOUSING</v>
          </cell>
          <cell r="D159">
            <v>0</v>
          </cell>
          <cell r="E159">
            <v>6073.5597258655353</v>
          </cell>
          <cell r="F159">
            <v>0</v>
          </cell>
          <cell r="G159">
            <v>0</v>
          </cell>
          <cell r="H159">
            <v>6073.5597258655353</v>
          </cell>
        </row>
        <row r="160">
          <cell r="B160">
            <v>144</v>
          </cell>
          <cell r="C160" t="str">
            <v>3900 - LABOR RELATIONS</v>
          </cell>
          <cell r="D160">
            <v>0</v>
          </cell>
          <cell r="E160">
            <v>159267.30679631856</v>
          </cell>
          <cell r="F160">
            <v>0</v>
          </cell>
          <cell r="G160">
            <v>0</v>
          </cell>
          <cell r="H160">
            <v>159267.30679631856</v>
          </cell>
        </row>
        <row r="161">
          <cell r="B161">
            <v>145</v>
          </cell>
          <cell r="C161" t="str">
            <v>3910 - DIVISION OF MORTGAGE LENDING</v>
          </cell>
          <cell r="D161">
            <v>0</v>
          </cell>
          <cell r="E161">
            <v>155119.32427677381</v>
          </cell>
          <cell r="F161">
            <v>0</v>
          </cell>
          <cell r="G161">
            <v>0</v>
          </cell>
          <cell r="H161">
            <v>155119.32427677381</v>
          </cell>
        </row>
        <row r="162">
          <cell r="B162">
            <v>146</v>
          </cell>
          <cell r="C162" t="str">
            <v>3920 - REGULATORY FUND</v>
          </cell>
          <cell r="D162">
            <v>0</v>
          </cell>
          <cell r="E162">
            <v>60.887816800657006</v>
          </cell>
          <cell r="F162">
            <v>0</v>
          </cell>
          <cell r="G162">
            <v>0</v>
          </cell>
          <cell r="H162">
            <v>60.887816800657006</v>
          </cell>
        </row>
        <row r="163">
          <cell r="B163">
            <v>147</v>
          </cell>
          <cell r="C163" t="str">
            <v>3922 - TRANSPORTATION SVCS AUTHORITY</v>
          </cell>
          <cell r="D163">
            <v>0</v>
          </cell>
          <cell r="E163">
            <v>258255.67495998667</v>
          </cell>
          <cell r="F163">
            <v>0</v>
          </cell>
          <cell r="G163">
            <v>0</v>
          </cell>
          <cell r="H163">
            <v>258255.67495998667</v>
          </cell>
        </row>
        <row r="164">
          <cell r="B164" t="str">
            <v>148</v>
          </cell>
          <cell r="C164" t="str">
            <v>3952 - ATHLETIC COMMISSION (General Fund)</v>
          </cell>
          <cell r="D164">
            <v>0</v>
          </cell>
          <cell r="E164">
            <v>0</v>
          </cell>
          <cell r="F164">
            <v>0</v>
          </cell>
          <cell r="G164">
            <v>0</v>
          </cell>
          <cell r="H164">
            <v>0</v>
          </cell>
        </row>
        <row r="165">
          <cell r="B165">
            <v>148</v>
          </cell>
          <cell r="C165" t="str">
            <v>3952 - ATHLETIC COMMISSION (Fee Fund)</v>
          </cell>
          <cell r="D165">
            <v>0</v>
          </cell>
          <cell r="E165">
            <v>138139.23436649059</v>
          </cell>
          <cell r="F165">
            <v>0</v>
          </cell>
          <cell r="G165">
            <v>0</v>
          </cell>
          <cell r="H165">
            <v>138139.23436649059</v>
          </cell>
        </row>
        <row r="166">
          <cell r="B166">
            <v>149</v>
          </cell>
          <cell r="C166" t="str">
            <v>4061 - GAMING CONTROL BOARD</v>
          </cell>
          <cell r="D166">
            <v>0</v>
          </cell>
          <cell r="E166">
            <v>1206256.1496149162</v>
          </cell>
          <cell r="F166">
            <v>0</v>
          </cell>
          <cell r="G166">
            <v>0</v>
          </cell>
          <cell r="H166">
            <v>1206256.1496149162</v>
          </cell>
        </row>
        <row r="167">
          <cell r="B167">
            <v>150</v>
          </cell>
          <cell r="C167" t="str">
            <v>4067 - GAMING COMMISSION</v>
          </cell>
          <cell r="D167">
            <v>0</v>
          </cell>
          <cell r="E167">
            <v>115496.57749374626</v>
          </cell>
          <cell r="F167">
            <v>0</v>
          </cell>
          <cell r="G167">
            <v>0</v>
          </cell>
          <cell r="H167">
            <v>115496.57749374626</v>
          </cell>
        </row>
        <row r="168">
          <cell r="B168">
            <v>151</v>
          </cell>
          <cell r="C168" t="str">
            <v>4101 - NEVADA NATURAL HERITAGE</v>
          </cell>
          <cell r="D168">
            <v>0</v>
          </cell>
          <cell r="E168">
            <v>0</v>
          </cell>
          <cell r="F168">
            <v>0</v>
          </cell>
          <cell r="G168">
            <v>0</v>
          </cell>
          <cell r="H168">
            <v>0</v>
          </cell>
        </row>
        <row r="169">
          <cell r="B169">
            <v>152</v>
          </cell>
          <cell r="C169" t="str">
            <v>4130 - TAXICAB AUTHORITY</v>
          </cell>
          <cell r="D169">
            <v>0</v>
          </cell>
          <cell r="E169">
            <v>429997.37322333991</v>
          </cell>
          <cell r="F169">
            <v>0</v>
          </cell>
          <cell r="G169">
            <v>0</v>
          </cell>
          <cell r="H169">
            <v>429997.37322333991</v>
          </cell>
        </row>
        <row r="170">
          <cell r="B170">
            <v>153</v>
          </cell>
          <cell r="C170" t="str">
            <v>4149 - STATE ENVIRONMENTAL COMMISSION</v>
          </cell>
          <cell r="D170">
            <v>0</v>
          </cell>
          <cell r="E170">
            <v>14856.627299360309</v>
          </cell>
          <cell r="F170">
            <v>0</v>
          </cell>
          <cell r="G170">
            <v>0</v>
          </cell>
          <cell r="H170">
            <v>14856.627299360309</v>
          </cell>
        </row>
        <row r="171">
          <cell r="B171">
            <v>154</v>
          </cell>
          <cell r="C171" t="str">
            <v>4150 - NATURAL RESOURCES ADMIN</v>
          </cell>
          <cell r="D171">
            <v>0</v>
          </cell>
          <cell r="E171">
            <v>118137.58654747476</v>
          </cell>
          <cell r="F171">
            <v>0</v>
          </cell>
          <cell r="G171">
            <v>0</v>
          </cell>
          <cell r="H171">
            <v>118137.58654747476</v>
          </cell>
        </row>
        <row r="172">
          <cell r="B172">
            <v>155</v>
          </cell>
          <cell r="C172" t="str">
            <v>4151 - CONSERVATION DISTRICTS</v>
          </cell>
          <cell r="D172">
            <v>0</v>
          </cell>
          <cell r="E172">
            <v>2420.2907178261157</v>
          </cell>
          <cell r="F172">
            <v>0</v>
          </cell>
          <cell r="G172">
            <v>0</v>
          </cell>
          <cell r="H172">
            <v>2420.2907178261157</v>
          </cell>
        </row>
        <row r="173">
          <cell r="B173">
            <v>156</v>
          </cell>
          <cell r="C173" t="str">
            <v>4156 - HEIL WILD HORSE</v>
          </cell>
          <cell r="D173">
            <v>0</v>
          </cell>
          <cell r="E173">
            <v>0</v>
          </cell>
          <cell r="F173">
            <v>0</v>
          </cell>
          <cell r="G173">
            <v>0</v>
          </cell>
          <cell r="H173">
            <v>0</v>
          </cell>
        </row>
        <row r="174">
          <cell r="B174">
            <v>157</v>
          </cell>
          <cell r="C174" t="str">
            <v>4162 - STATE PARKS</v>
          </cell>
          <cell r="D174">
            <v>0</v>
          </cell>
          <cell r="E174">
            <v>19377.547696809092</v>
          </cell>
          <cell r="F174">
            <v>0</v>
          </cell>
          <cell r="G174">
            <v>0</v>
          </cell>
          <cell r="H174">
            <v>19377.547696809092</v>
          </cell>
        </row>
        <row r="175">
          <cell r="B175">
            <v>158</v>
          </cell>
          <cell r="C175" t="str">
            <v>4166 - NEVADA TAHOE REGIONAL PLANNING</v>
          </cell>
          <cell r="D175">
            <v>0</v>
          </cell>
          <cell r="E175">
            <v>0</v>
          </cell>
          <cell r="F175">
            <v>0</v>
          </cell>
          <cell r="G175">
            <v>0</v>
          </cell>
          <cell r="H175">
            <v>0</v>
          </cell>
        </row>
        <row r="176">
          <cell r="B176">
            <v>159</v>
          </cell>
          <cell r="C176" t="str">
            <v>4171 - WATER RESOURCES</v>
          </cell>
          <cell r="D176">
            <v>0</v>
          </cell>
          <cell r="E176">
            <v>421092.53001624381</v>
          </cell>
          <cell r="F176">
            <v>0</v>
          </cell>
          <cell r="G176">
            <v>0</v>
          </cell>
          <cell r="H176">
            <v>421092.53001624381</v>
          </cell>
        </row>
        <row r="177">
          <cell r="B177">
            <v>160</v>
          </cell>
          <cell r="C177" t="str">
            <v>4173 - STATE LANDS</v>
          </cell>
          <cell r="D177">
            <v>0</v>
          </cell>
          <cell r="E177">
            <v>32582.592965451578</v>
          </cell>
          <cell r="F177">
            <v>0</v>
          </cell>
          <cell r="G177">
            <v>0</v>
          </cell>
          <cell r="H177">
            <v>32582.592965451578</v>
          </cell>
        </row>
        <row r="178">
          <cell r="B178">
            <v>161</v>
          </cell>
          <cell r="C178" t="str">
            <v>4195 - FORESTRY</v>
          </cell>
          <cell r="D178">
            <v>0</v>
          </cell>
          <cell r="E178">
            <v>24674.787758466253</v>
          </cell>
          <cell r="F178">
            <v>0</v>
          </cell>
          <cell r="G178">
            <v>0</v>
          </cell>
          <cell r="H178">
            <v>24674.787758466253</v>
          </cell>
        </row>
        <row r="179">
          <cell r="B179">
            <v>162</v>
          </cell>
          <cell r="C179" t="str">
            <v>4196 - FST FIRE SUPPRESSION/EMGY RESP</v>
          </cell>
          <cell r="D179">
            <v>0</v>
          </cell>
          <cell r="E179">
            <v>0</v>
          </cell>
          <cell r="F179">
            <v>0</v>
          </cell>
          <cell r="G179">
            <v>0</v>
          </cell>
          <cell r="H179">
            <v>0</v>
          </cell>
        </row>
        <row r="180">
          <cell r="B180">
            <v>163</v>
          </cell>
          <cell r="C180" t="str">
            <v>4204 - TAHOE REGIONAL PLANNING AGENCY</v>
          </cell>
          <cell r="D180">
            <v>0</v>
          </cell>
          <cell r="E180">
            <v>761.09771000821252</v>
          </cell>
          <cell r="F180">
            <v>0</v>
          </cell>
          <cell r="G180">
            <v>0</v>
          </cell>
          <cell r="H180">
            <v>761.09771000821252</v>
          </cell>
        </row>
        <row r="181">
          <cell r="B181">
            <v>164</v>
          </cell>
          <cell r="C181" t="str">
            <v>4205 - HISTORIC PRES &amp; ARCHIVES</v>
          </cell>
          <cell r="D181">
            <v>0</v>
          </cell>
          <cell r="E181">
            <v>52378.744402765187</v>
          </cell>
          <cell r="F181">
            <v>0</v>
          </cell>
          <cell r="G181">
            <v>0</v>
          </cell>
          <cell r="H181">
            <v>52378.744402765187</v>
          </cell>
        </row>
        <row r="182">
          <cell r="B182">
            <v>165</v>
          </cell>
          <cell r="C182" t="str">
            <v>4219 - MINERALS</v>
          </cell>
          <cell r="D182">
            <v>0</v>
          </cell>
          <cell r="E182">
            <v>23091.704521649168</v>
          </cell>
          <cell r="F182">
            <v>0</v>
          </cell>
          <cell r="G182">
            <v>0</v>
          </cell>
          <cell r="H182">
            <v>23091.704521649168</v>
          </cell>
        </row>
        <row r="183">
          <cell r="B183">
            <v>166</v>
          </cell>
          <cell r="C183" t="str">
            <v>4227 - FORESTRY INTER-GOV AGREEMENTS</v>
          </cell>
          <cell r="D183">
            <v>0</v>
          </cell>
          <cell r="E183">
            <v>0</v>
          </cell>
          <cell r="F183">
            <v>0</v>
          </cell>
          <cell r="G183">
            <v>0</v>
          </cell>
          <cell r="H183">
            <v>0</v>
          </cell>
        </row>
        <row r="184">
          <cell r="B184">
            <v>167</v>
          </cell>
          <cell r="C184" t="str">
            <v>4235 - FORESTRY NURSERIES</v>
          </cell>
          <cell r="D184">
            <v>0</v>
          </cell>
          <cell r="E184">
            <v>0</v>
          </cell>
          <cell r="F184">
            <v>0</v>
          </cell>
          <cell r="G184">
            <v>0</v>
          </cell>
          <cell r="H184">
            <v>0</v>
          </cell>
        </row>
        <row r="185">
          <cell r="B185">
            <v>210</v>
          </cell>
          <cell r="C185" t="str">
            <v>4285 - NV COMMISION ON OFF-HWY VEHICLES</v>
          </cell>
          <cell r="D185">
            <v>0</v>
          </cell>
          <cell r="E185">
            <v>6088.7816800657001</v>
          </cell>
          <cell r="F185">
            <v>0</v>
          </cell>
          <cell r="G185">
            <v>0</v>
          </cell>
          <cell r="H185">
            <v>6088.7816800657001</v>
          </cell>
        </row>
        <row r="186">
          <cell r="B186">
            <v>168</v>
          </cell>
          <cell r="C186" t="str">
            <v>4452 - NDOW ADM</v>
          </cell>
          <cell r="D186">
            <v>0</v>
          </cell>
          <cell r="E186">
            <v>273599.40479375224</v>
          </cell>
          <cell r="F186">
            <v>0</v>
          </cell>
          <cell r="G186">
            <v>0</v>
          </cell>
          <cell r="H186">
            <v>273599.40479375224</v>
          </cell>
        </row>
        <row r="187">
          <cell r="B187">
            <v>169</v>
          </cell>
          <cell r="C187" t="str">
            <v>4460 - WILDLIFE DEPT</v>
          </cell>
          <cell r="D187">
            <v>0</v>
          </cell>
          <cell r="E187">
            <v>0</v>
          </cell>
          <cell r="F187">
            <v>0</v>
          </cell>
          <cell r="G187">
            <v>0</v>
          </cell>
          <cell r="H187">
            <v>0</v>
          </cell>
        </row>
        <row r="188">
          <cell r="B188">
            <v>170</v>
          </cell>
          <cell r="C188" t="str">
            <v>4470 - AGRI-DAIRY COMMISSION</v>
          </cell>
          <cell r="D188">
            <v>0</v>
          </cell>
          <cell r="E188">
            <v>7656.6429626826175</v>
          </cell>
          <cell r="F188">
            <v>0</v>
          </cell>
          <cell r="G188">
            <v>0</v>
          </cell>
          <cell r="H188">
            <v>7656.6429626826175</v>
          </cell>
        </row>
        <row r="189">
          <cell r="B189">
            <v>171</v>
          </cell>
          <cell r="C189" t="str">
            <v>4490 - COLORADO RIVER COMMISSION</v>
          </cell>
          <cell r="D189">
            <v>0</v>
          </cell>
          <cell r="E189">
            <v>521106.85789300298</v>
          </cell>
          <cell r="F189">
            <v>0</v>
          </cell>
          <cell r="G189">
            <v>0</v>
          </cell>
          <cell r="H189">
            <v>521106.85789300298</v>
          </cell>
        </row>
        <row r="190">
          <cell r="B190">
            <v>172</v>
          </cell>
          <cell r="C190" t="str">
            <v>4491 - NEVADA BEEF COUNCIL</v>
          </cell>
          <cell r="D190">
            <v>0</v>
          </cell>
          <cell r="E190">
            <v>0</v>
          </cell>
          <cell r="F190">
            <v>0</v>
          </cell>
          <cell r="G190">
            <v>0</v>
          </cell>
          <cell r="H190">
            <v>0</v>
          </cell>
        </row>
        <row r="191">
          <cell r="B191">
            <v>204</v>
          </cell>
          <cell r="C191" t="str">
            <v>4547 - MARIJUANA HEALTH REGISTRY</v>
          </cell>
          <cell r="D191">
            <v>0</v>
          </cell>
          <cell r="E191">
            <v>71459.463992671081</v>
          </cell>
          <cell r="F191">
            <v>0</v>
          </cell>
          <cell r="G191">
            <v>0</v>
          </cell>
          <cell r="H191">
            <v>71459.463992671081</v>
          </cell>
        </row>
        <row r="192">
          <cell r="B192">
            <v>173</v>
          </cell>
          <cell r="C192" t="str">
            <v>4554 - AGR ADMINISTRATION</v>
          </cell>
          <cell r="D192">
            <v>0</v>
          </cell>
          <cell r="E192">
            <v>77350.360268134638</v>
          </cell>
          <cell r="F192">
            <v>0</v>
          </cell>
          <cell r="G192">
            <v>0</v>
          </cell>
          <cell r="H192">
            <v>77350.360268134638</v>
          </cell>
        </row>
        <row r="193">
          <cell r="B193">
            <v>205</v>
          </cell>
          <cell r="C193" t="str">
            <v>4555 - RANGELAND RESOURCES COMMISSION</v>
          </cell>
          <cell r="D193">
            <v>0</v>
          </cell>
          <cell r="E193">
            <v>0</v>
          </cell>
          <cell r="F193">
            <v>0</v>
          </cell>
          <cell r="G193">
            <v>0</v>
          </cell>
          <cell r="H193">
            <v>0</v>
          </cell>
        </row>
        <row r="194">
          <cell r="B194">
            <v>174</v>
          </cell>
          <cell r="C194" t="str">
            <v>4660 - TRANSPORTATION ADMINISTRATION</v>
          </cell>
          <cell r="D194">
            <v>0</v>
          </cell>
          <cell r="E194">
            <v>2365689.568110127</v>
          </cell>
          <cell r="F194">
            <v>0</v>
          </cell>
          <cell r="G194">
            <v>213011.56107799543</v>
          </cell>
          <cell r="H194">
            <v>2578701.1291881222</v>
          </cell>
        </row>
        <row r="195">
          <cell r="B195">
            <v>175</v>
          </cell>
          <cell r="C195" t="str">
            <v>4680 - INDUSTRIAL RELATIONS</v>
          </cell>
          <cell r="D195">
            <v>0</v>
          </cell>
          <cell r="E195">
            <v>36015.143637588619</v>
          </cell>
          <cell r="F195">
            <v>0</v>
          </cell>
          <cell r="G195">
            <v>0</v>
          </cell>
          <cell r="H195">
            <v>36015.143637588619</v>
          </cell>
        </row>
        <row r="196">
          <cell r="B196">
            <v>176</v>
          </cell>
          <cell r="C196" t="str">
            <v>4681 - BUSINESS &amp; INDUSTRY ADMIN</v>
          </cell>
          <cell r="D196">
            <v>0</v>
          </cell>
          <cell r="E196">
            <v>53094.17625017291</v>
          </cell>
          <cell r="F196">
            <v>0</v>
          </cell>
          <cell r="G196">
            <v>0</v>
          </cell>
          <cell r="H196">
            <v>53094.17625017291</v>
          </cell>
        </row>
        <row r="197">
          <cell r="B197">
            <v>177</v>
          </cell>
          <cell r="C197" t="str">
            <v>4684 - SELF INSURED WORKERS COMP</v>
          </cell>
          <cell r="D197">
            <v>0</v>
          </cell>
          <cell r="E197">
            <v>0</v>
          </cell>
          <cell r="F197">
            <v>0</v>
          </cell>
          <cell r="G197">
            <v>0</v>
          </cell>
          <cell r="H197">
            <v>0</v>
          </cell>
        </row>
        <row r="198">
          <cell r="B198">
            <v>178</v>
          </cell>
          <cell r="C198" t="str">
            <v>4687 - TRAFFIC SAFETY</v>
          </cell>
          <cell r="D198">
            <v>0</v>
          </cell>
          <cell r="E198">
            <v>5769.1206418622514</v>
          </cell>
          <cell r="F198">
            <v>0</v>
          </cell>
          <cell r="G198">
            <v>0</v>
          </cell>
          <cell r="H198">
            <v>5769.1206418622514</v>
          </cell>
        </row>
        <row r="199">
          <cell r="B199">
            <v>179</v>
          </cell>
          <cell r="C199" t="str">
            <v>4688 - HIGHWAY SAFETY PLAN &amp; ADMIN</v>
          </cell>
          <cell r="D199">
            <v>0</v>
          </cell>
          <cell r="E199">
            <v>0</v>
          </cell>
          <cell r="F199">
            <v>0</v>
          </cell>
          <cell r="G199">
            <v>0</v>
          </cell>
          <cell r="H199">
            <v>0</v>
          </cell>
        </row>
        <row r="200">
          <cell r="B200">
            <v>180</v>
          </cell>
          <cell r="C200" t="str">
            <v>4689 - BICYCLE SAFETY</v>
          </cell>
          <cell r="D200">
            <v>0</v>
          </cell>
          <cell r="E200">
            <v>0</v>
          </cell>
          <cell r="F200">
            <v>0</v>
          </cell>
          <cell r="G200">
            <v>0</v>
          </cell>
          <cell r="H200">
            <v>0</v>
          </cell>
        </row>
        <row r="201">
          <cell r="B201">
            <v>181</v>
          </cell>
          <cell r="C201" t="str">
            <v>4691 - MOTORCYCLE SAFETY PROGRAM</v>
          </cell>
          <cell r="D201">
            <v>0</v>
          </cell>
          <cell r="E201">
            <v>0</v>
          </cell>
          <cell r="F201">
            <v>0</v>
          </cell>
          <cell r="G201">
            <v>0</v>
          </cell>
          <cell r="H201">
            <v>0</v>
          </cell>
        </row>
        <row r="202">
          <cell r="B202">
            <v>182</v>
          </cell>
          <cell r="C202" t="str">
            <v>4706 - DIRECTOR'S OFFICE</v>
          </cell>
          <cell r="D202">
            <v>0</v>
          </cell>
          <cell r="E202">
            <v>685878.42332810094</v>
          </cell>
          <cell r="F202">
            <v>0</v>
          </cell>
          <cell r="G202">
            <v>0</v>
          </cell>
          <cell r="H202">
            <v>685878.42332810094</v>
          </cell>
        </row>
        <row r="203">
          <cell r="B203">
            <v>183</v>
          </cell>
          <cell r="C203" t="str">
            <v>4709 - CRIMINAL HISTORY REPOSITORY</v>
          </cell>
          <cell r="D203">
            <v>0</v>
          </cell>
          <cell r="E203">
            <v>0</v>
          </cell>
          <cell r="F203">
            <v>0</v>
          </cell>
          <cell r="G203">
            <v>0</v>
          </cell>
          <cell r="H203">
            <v>0</v>
          </cell>
        </row>
        <row r="204">
          <cell r="B204">
            <v>184</v>
          </cell>
          <cell r="C204" t="str">
            <v>4713 - HIGHWAY PATROL</v>
          </cell>
          <cell r="D204">
            <v>0</v>
          </cell>
          <cell r="E204">
            <v>136289.76693117063</v>
          </cell>
          <cell r="F204">
            <v>0</v>
          </cell>
          <cell r="G204">
            <v>0</v>
          </cell>
          <cell r="H204">
            <v>136289.76693117063</v>
          </cell>
        </row>
        <row r="205">
          <cell r="B205">
            <v>185</v>
          </cell>
          <cell r="C205" t="str">
            <v>4721 - PS HIGHWAY SAFETY GRANTS ACCT</v>
          </cell>
          <cell r="D205">
            <v>0</v>
          </cell>
          <cell r="E205">
            <v>0</v>
          </cell>
          <cell r="F205">
            <v>0</v>
          </cell>
          <cell r="G205">
            <v>0</v>
          </cell>
          <cell r="H205">
            <v>0</v>
          </cell>
        </row>
        <row r="206">
          <cell r="B206">
            <v>186</v>
          </cell>
          <cell r="C206" t="str">
            <v>4727 - CAPITOL POLICE</v>
          </cell>
          <cell r="D206">
            <v>0</v>
          </cell>
          <cell r="E206">
            <v>0</v>
          </cell>
          <cell r="F206">
            <v>0</v>
          </cell>
          <cell r="G206">
            <v>0</v>
          </cell>
          <cell r="H206">
            <v>0</v>
          </cell>
        </row>
        <row r="207">
          <cell r="B207">
            <v>187</v>
          </cell>
          <cell r="C207" t="str">
            <v>4729 - EMERGENCY RESPONSE COMMISSION</v>
          </cell>
          <cell r="D207">
            <v>0</v>
          </cell>
          <cell r="E207">
            <v>17299.750948486671</v>
          </cell>
          <cell r="F207">
            <v>0</v>
          </cell>
          <cell r="G207">
            <v>0</v>
          </cell>
          <cell r="H207">
            <v>17299.750948486671</v>
          </cell>
        </row>
        <row r="208">
          <cell r="B208">
            <v>188</v>
          </cell>
          <cell r="C208" t="str">
            <v>4736 - PS JUSTICE GRANT</v>
          </cell>
          <cell r="D208">
            <v>0</v>
          </cell>
          <cell r="E208">
            <v>0</v>
          </cell>
          <cell r="F208">
            <v>0</v>
          </cell>
          <cell r="G208">
            <v>0</v>
          </cell>
          <cell r="H208">
            <v>0</v>
          </cell>
        </row>
        <row r="209">
          <cell r="B209">
            <v>189</v>
          </cell>
          <cell r="C209" t="str">
            <v>4744 - DIRECTOR'S OFFICE - DMV</v>
          </cell>
          <cell r="D209">
            <v>0</v>
          </cell>
          <cell r="E209">
            <v>576417.3506747199</v>
          </cell>
          <cell r="F209">
            <v>0</v>
          </cell>
          <cell r="G209">
            <v>0</v>
          </cell>
          <cell r="H209">
            <v>576417.3506747199</v>
          </cell>
        </row>
        <row r="210">
          <cell r="B210">
            <v>190</v>
          </cell>
          <cell r="C210" t="str">
            <v>4770 - EMPLOYMENT SECURITY</v>
          </cell>
          <cell r="D210">
            <v>0</v>
          </cell>
          <cell r="E210">
            <v>73818.866893696541</v>
          </cell>
          <cell r="F210">
            <v>0</v>
          </cell>
          <cell r="G210">
            <v>0</v>
          </cell>
          <cell r="H210">
            <v>73818.866893696541</v>
          </cell>
        </row>
        <row r="211">
          <cell r="B211">
            <v>191</v>
          </cell>
          <cell r="C211" t="str">
            <v>4821 - PUB EMPLY RETIRE SYSTEM</v>
          </cell>
          <cell r="D211">
            <v>0</v>
          </cell>
          <cell r="E211">
            <v>33853.626141165296</v>
          </cell>
          <cell r="F211">
            <v>0</v>
          </cell>
          <cell r="G211">
            <v>0</v>
          </cell>
          <cell r="H211">
            <v>33853.626141165296</v>
          </cell>
        </row>
        <row r="212">
          <cell r="B212">
            <v>192</v>
          </cell>
          <cell r="C212" t="str">
            <v>4868 - GOVERNORS OFFICE OF ENERGY</v>
          </cell>
          <cell r="D212">
            <v>0</v>
          </cell>
          <cell r="E212">
            <v>70553.757717761313</v>
          </cell>
          <cell r="F212">
            <v>0</v>
          </cell>
          <cell r="G212">
            <v>0</v>
          </cell>
          <cell r="H212">
            <v>70553.757717761313</v>
          </cell>
        </row>
        <row r="213">
          <cell r="B213">
            <v>193</v>
          </cell>
          <cell r="C213" t="str">
            <v>4888 - STALE CLAIMS</v>
          </cell>
          <cell r="D213">
            <v>0</v>
          </cell>
          <cell r="E213">
            <v>19735.263620512953</v>
          </cell>
          <cell r="F213">
            <v>0</v>
          </cell>
          <cell r="G213">
            <v>0</v>
          </cell>
          <cell r="H213">
            <v>19735.263620512953</v>
          </cell>
        </row>
        <row r="214">
          <cell r="B214">
            <v>194</v>
          </cell>
          <cell r="C214" t="str">
            <v>4895 - VICTIMS OF CRIME</v>
          </cell>
          <cell r="D214">
            <v>0</v>
          </cell>
          <cell r="E214">
            <v>4018.5959088433619</v>
          </cell>
          <cell r="F214">
            <v>0</v>
          </cell>
          <cell r="G214">
            <v>0</v>
          </cell>
          <cell r="H214">
            <v>4018.5959088433619</v>
          </cell>
        </row>
        <row r="215">
          <cell r="B215">
            <v>195</v>
          </cell>
          <cell r="C215" t="str">
            <v>4975 - RENEAL ENERGY</v>
          </cell>
          <cell r="D215">
            <v>0</v>
          </cell>
          <cell r="E215">
            <v>0</v>
          </cell>
          <cell r="F215">
            <v>0</v>
          </cell>
          <cell r="G215">
            <v>0</v>
          </cell>
          <cell r="H215">
            <v>0</v>
          </cell>
        </row>
        <row r="216">
          <cell r="B216">
            <v>196</v>
          </cell>
          <cell r="C216" t="str">
            <v>4980 - JUNIOR LIVESTOCK SHOW</v>
          </cell>
          <cell r="D216">
            <v>0</v>
          </cell>
          <cell r="E216">
            <v>0</v>
          </cell>
          <cell r="F216">
            <v>0</v>
          </cell>
          <cell r="G216">
            <v>0</v>
          </cell>
          <cell r="H216">
            <v>0</v>
          </cell>
        </row>
        <row r="217">
          <cell r="B217">
            <v>197</v>
          </cell>
          <cell r="C217" t="str">
            <v>5030 - COMSTOCK HISTORIC DISTRICT</v>
          </cell>
          <cell r="D217">
            <v>0</v>
          </cell>
          <cell r="E217">
            <v>6804.2135274734201</v>
          </cell>
          <cell r="F217">
            <v>0</v>
          </cell>
          <cell r="G217">
            <v>0</v>
          </cell>
          <cell r="H217">
            <v>6804.2135274734201</v>
          </cell>
        </row>
        <row r="218">
          <cell r="B218">
            <v>198</v>
          </cell>
          <cell r="C218" t="str">
            <v>6215 - EMPLOYEE MGMNT COMM</v>
          </cell>
          <cell r="D218">
            <v>0</v>
          </cell>
          <cell r="E218">
            <v>0</v>
          </cell>
          <cell r="F218">
            <v>0</v>
          </cell>
          <cell r="G218">
            <v>0</v>
          </cell>
          <cell r="H218">
            <v>0</v>
          </cell>
        </row>
        <row r="219">
          <cell r="B219">
            <v>199</v>
          </cell>
          <cell r="C219" t="str">
            <v>GENERAL GOVERNMENT</v>
          </cell>
          <cell r="D219">
            <v>0</v>
          </cell>
          <cell r="E219">
            <v>491326.62669580168</v>
          </cell>
          <cell r="F219">
            <v>0</v>
          </cell>
          <cell r="G219">
            <v>0</v>
          </cell>
          <cell r="H219">
            <v>491326.62669580168</v>
          </cell>
        </row>
        <row r="220">
          <cell r="H220">
            <v>25419450.539766345</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et Schlyer" refreshedDate="43455.628440509259" createdVersion="6" refreshedVersion="6" minRefreshableVersion="3" recordCount="216" xr:uid="{6424DB4E-F35A-421A-809B-DEADF51B0BBF}">
  <cacheSource type="worksheet">
    <worksheetSource ref="A9:J225" sheet="Fixed Costs By Account"/>
  </cacheSource>
  <cacheFields count="10">
    <cacheField name="BUDGET DIVISION" numFmtId="0">
      <sharedItems containsSemiMixedTypes="0" containsString="0" containsNumber="1" containsInteger="1" minValue="10" maxValue="999" count="105">
        <n v="30"/>
        <n v="10"/>
        <n v="14"/>
        <n v="18"/>
        <n v="12"/>
        <n v="753"/>
        <n v="89"/>
        <n v="920"/>
        <n v="20"/>
        <n v="80"/>
        <n v="40"/>
        <n v="332"/>
        <n v="50"/>
        <n v="52"/>
        <n v="53"/>
        <n v="51"/>
        <n v="60"/>
        <n v="171"/>
        <n v="87"/>
        <n v="950"/>
        <n v="81"/>
        <n v="150"/>
        <n v="82"/>
        <n v="85"/>
        <n v="84"/>
        <n v="83"/>
        <n v="70"/>
        <n v="86"/>
        <n v="180"/>
        <n v="747"/>
        <n v="960"/>
        <n v="90"/>
        <n v="220"/>
        <n v="101"/>
        <n v="102"/>
        <n v="130"/>
        <n v="240"/>
        <n v="908"/>
        <n v="300"/>
        <n v="170"/>
        <n v="360"/>
        <n v="315"/>
        <n v="330"/>
        <n v="331"/>
        <n v="333"/>
        <n v="350"/>
        <n v="406"/>
        <n v="402"/>
        <n v="409"/>
        <n v="400"/>
        <n v="403"/>
        <n v="749"/>
        <n v="709"/>
        <n v="407"/>
        <n v="901"/>
        <n v="431"/>
        <n v="654"/>
        <n v="440"/>
        <n v="652"/>
        <n v="653"/>
        <n v="650"/>
        <n v="230"/>
        <n v="660"/>
        <n v="743"/>
        <n v="741"/>
        <n v="754"/>
        <n v="54"/>
        <n v="656"/>
        <n v="748"/>
        <n v="755"/>
        <n v="744"/>
        <n v="752"/>
        <n v="756"/>
        <n v="580"/>
        <n v="751"/>
        <n v="611"/>
        <n v="708"/>
        <n v="750"/>
        <n v="700"/>
        <n v="701"/>
        <n v="704"/>
        <n v="707"/>
        <n v="705"/>
        <n v="706"/>
        <n v="480"/>
        <n v="334"/>
        <n v="500"/>
        <n v="810"/>
        <n v="702"/>
        <n v="550"/>
        <n v="690"/>
        <n v="800"/>
        <n v="742"/>
        <n v="740"/>
        <n v="658"/>
        <n v="655"/>
        <n v="651"/>
        <n v="657"/>
        <n v="659"/>
        <n v="902"/>
        <n v="910"/>
        <n v="11"/>
        <n v="930"/>
        <n v="931"/>
        <n v="999"/>
      </sharedItems>
    </cacheField>
    <cacheField name="MGT Index" numFmtId="0">
      <sharedItems containsSemiMixedTypes="0" containsString="0" containsNumber="1" containsInteger="1" minValue="2" maxValue="220"/>
    </cacheField>
    <cacheField name="AGENCY" numFmtId="0">
      <sharedItems count="216">
        <s v="1030 - AG INVESTIGATORS"/>
        <s v="1030 - CHIEF LEGAL OFFICER"/>
        <s v="1030 - OTHER NON-ALLOC ACTIVITY"/>
        <s v="1002 - AG EXTRADITION COORD"/>
        <s v="1031 - AG SPECIAL FUND"/>
        <s v="1033 - AG WORKERS COMP FRAUD"/>
        <s v="1036 - AG CRIME PREVENT"/>
        <s v="1037 - AG MEDICAID FRAUD"/>
        <s v="1038 - AG CONSUMER ADVOCATE"/>
        <s v="1040 - VIOLENCE AGAINST WOMEN"/>
        <s v="1041 - PROS ATTORNEY"/>
        <s v="1042 - AG VICTIMS DOM VIOL"/>
        <s v="1047 - AG STATE SETTLEMENTS"/>
        <s v="1348 - AG TORT CLAIMS"/>
        <s v="1045 - NATIONAL MORTGAGE SETTLE"/>
        <s v="1000 - OFFICE OF THE GOVERNOR"/>
        <s v="1003 - CONSUMER HEALTH"/>
        <s v="1003 - GOV OFFICE SCIENCE INNOV &amp; TECH (014)"/>
        <s v="1004 - OFFICE OF WORKFORCE INNOV (010)"/>
        <s v="1004 - STATE APPRENTICESHIP COUNCIL (010)"/>
        <s v="1005 - HIGH LEVEL NUCLEAR WASTE"/>
        <s v="1013 - ATTORNEY FOR INJURED WORKERS"/>
        <s v="1015 - HEARINGS &amp; APPEALS"/>
        <s v="1017 - DEFERRED COMPENSATION"/>
        <s v="1020 - LIEUTENANT GOVERNOR"/>
        <s v="1029 - COMMISSION FOR WOMEN"/>
        <s v="1050 - SECRETARY OF STATE"/>
        <s v="1052 - STATE ARCHIVES"/>
        <s v="1080 - STATE TREASURER"/>
        <s v="1081 - HIGHER EDUCATION TUITION ADMIN"/>
        <s v="1088 - MILLENNIUM SCHOLARSHIP ADMIN"/>
        <s v="1092 - COLLEGE SAVINGS PLAN"/>
        <s v="1130 - CONTROLLER"/>
        <s v="1330 - STATE PRINTING OFFICE"/>
        <s v="1337 - DEPT OF ADMINISTRATION DIR OFFICE"/>
        <s v="1338 - PUBLIC EMPLOYEES HLTH PROGRAM"/>
        <s v="1340 - BUDGET AND PLANNING"/>
        <s v="1342 - ADM INTERNAL AUDIT"/>
        <s v="1343 - ETHICS COMMISSION"/>
        <s v="1345 - MERIT AWARD BOARD"/>
        <s v="1349 - BUILDINGS &amp; GROUNDS"/>
        <s v="1352 - INSURANCE &amp; LOSS PREVENTION"/>
        <s v="1354 - FLEET SERVICES DIVISION"/>
        <s v="1358 - PURCHASING"/>
        <s v="1363 - HUMAN RESOURCE MANAGEMENT"/>
        <s v="1371 - ADMINISTRATIVE SERVICES"/>
        <s v="1373 - OFFICE OF CIO"/>
        <s v="1374 - EMPLOYEE MANAGEMENT RELATIONS"/>
        <s v="1400 - SILVER STATE HLTH INS EXCH ADM"/>
        <s v="1483 - ADMIN OFFICE OF THE COURTS"/>
        <s v="1494 - SUPREME COURT"/>
        <s v="1497 - JUDICIAL DISCIPLINE"/>
        <s v="1522 - COMMISSION ON TOURISM"/>
        <s v="1526 - GOVERNOR'S OFFICE OF ECON DEV"/>
        <s v="1530 - NEVADA MAGAZINE"/>
        <s v="1560 - PUBLIC WORKS DIVISION"/>
        <s v="1562 - PUBLIC WORKS INSPECTION"/>
        <s v="2361 - DEPARTMENT OF TAXATION"/>
        <s v="2560 - DEPARTMENT OF VETERANS SVCS"/>
        <s v="2580 - OFFICE OF EQUAL RIGHTS"/>
        <s v="2600 - INDIAN COMMISSION"/>
        <s v="2615 - SCHOOL REMEDIATION TRUST FUND"/>
        <s v="2631 - LEGISLATIVE COUNSEL BUREAU"/>
        <s v="2666 - COMMISSION ON POSTSECONDARY ED"/>
        <s v="2673 - EDUCATION STATE PROGRAMS"/>
        <s v="2711 - STATE PUBLIC CHARTER SCHL AUTH"/>
        <s v="2720 - EDUCATION SUPPORT SERVICES"/>
        <s v="2892 - CULTURAL AFF ADM"/>
        <s v="2941 - MUSEUMS AND HISTORY ADMIN"/>
        <s v="2979 - NEVADA ARTS COUNCIL"/>
        <s v="2980 - UNIVERSITY OF NEVADA - RENO"/>
        <s v="2987 - UNIVERSITY OF NEVADA LAS VEGAS"/>
        <s v="2995 - W.I.C.H.E. ADMINISTRATION"/>
        <s v="3012 - WESTERN NEVADA COLLEGE"/>
        <s v="3018 - TRUCKEE MEADOWS COMM COLLEGE"/>
        <s v="3101 - RADIOLOGICAL HEALTH"/>
        <s v="3140 - TOBACCO SETTLEMENT PROGRAM"/>
        <s v="3143 - UNITY/SACWIS"/>
        <s v="3145 - CHILDREN, YOUTH &amp; FAMILY ADMIN"/>
        <s v="3146 - HR SENIOR SVCS PROGRAM"/>
        <s v="3149 - CHILD CARE SERVICES"/>
        <s v="3150 - DHR ADMINISTRATION"/>
        <s v="3151 - AGING FEDERAL PROGRAMS &amp; ADMIN"/>
        <s v="3153 - CANCER CONTROL REGISTRY"/>
        <s v="3156 - SENIOR RX &amp; DISABILITY RX"/>
        <s v="3158 - HEALTH CARE FINANCING &amp; POLICY"/>
        <s v="3161 - HHS-DPBH-SO NV ADULT MNTL HLTH"/>
        <s v="3162 - HHS-DPBH-NO NV ADULT MNTL HLTH"/>
        <s v="3165 - NV COMMISSION ON SPORTS (400)"/>
        <s v="3167 - RURAL REGIONAL CENTER"/>
        <s v="3168 - HHS-DPBH-BEHAVRL HEALTH ADMIN"/>
        <s v="3169 - SUBSTANCE ABUSE &amp; PREV"/>
        <s v="3170 - HHS-DPBH-SUB AB PREV &amp; TREATMN"/>
        <s v="3173 - ENVIRONMENTAL PROTECTION ADMIN"/>
        <s v="3175 - BUREAU OF INDUSTRIAL SITE CLEANUP"/>
        <s v="3185 - AIR QUALITY"/>
        <s v="3186 - BUREAU OF WATER"/>
        <s v="3187 - BUR WASTE MGMT &amp; CORRCTV ACTNS"/>
        <s v="3188 - MINING REGULATION/RECLAMATION"/>
        <s v="3190 - HEALTH STATISTICS &amp; PLANNING"/>
        <s v="3193 - WATER QUALITY PLANNING"/>
        <s v="3194 - CONSUMER PROTECTION"/>
        <s v="3197 - SAFE DRINKING WATER REGULATORY"/>
        <s v="3208 - EARLY INTERVENTION SERVICES"/>
        <s v="3213 - IMMUNIZATION PROGRAM"/>
        <s v="3214 - WIC FOOD SUPPLEMENT"/>
        <s v="3215 - COMMUNICABLE DISEASES"/>
        <s v="3216 - HEALTH CARE FACILITY REG"/>
        <s v="3218 - PUBLIC HEALTH PREPAREDNESS PRG"/>
        <s v="3220 - CHRONIC DISEASE"/>
        <s v="3222 - MATERNAL CHILD HEALTH SERVICES"/>
        <s v="3223 - OFFICE OF STATE HEALTH ADMIN"/>
        <s v="3224 - COMMUNITY HEALTH SERVICES"/>
        <s v="3228 - WELFARE ADMINISTRATION"/>
        <s v="3225 - HR EMER MED SVCS"/>
        <s v="3238 - CHILD SUPPORT ENFORCEMENT PROG"/>
        <s v="3253 - BLIND BUSINESS ENTERPRISE"/>
        <s v="3254 - SERVICES TO THE BLIND"/>
        <s v="3263 - YOUTH PAROLE SERVICES"/>
        <s v="3268 - REHABILITATION ADMIN"/>
        <s v="3272 - DETR ADMIN SERVICES"/>
        <s v="3276 - IDEA PART C COMPLIANCE"/>
        <s v="3279 - DESERT REGIONAL CENTER"/>
        <s v="3280 - SIERRA REGIONAL CENTER"/>
        <s v="3645 - HHS-DPBH-FCLTY FOR MNTL OFFNDR"/>
        <s v="3646 - SO NEV CHILD &amp; ADOLESCENT SVCS"/>
        <s v="3648 - HHS-DPBH-RURAL CLINICS"/>
        <s v="3650 - MILITARY"/>
        <s v="3653 - NATIONAL GUARD BENEFITS"/>
        <s v="3673 - EMERGENCY MANAGEMENT DIVISION"/>
        <s v="3675 - OFFICE OF HOMELAND SECURITY"/>
        <s v="3708 - OFFENDERS' STORE FUND"/>
        <s v="3710 - DIRECTOR'S OFFICE"/>
        <s v="3719 - PRISON INDUSTRY"/>
        <s v="3727 - PRISON RANCH"/>
        <s v="3740 - PAROLE &amp; PROBATION"/>
        <s v="3743 - INVESTIGATIONS"/>
        <s v="3744 - DPS NARCOTICS CONTROL"/>
        <s v="3763 - INMATE WELFARE ACCOUNT"/>
        <s v="3772 - POLICE CORPS PROGRAM"/>
        <s v="3774 - POST"/>
        <s v="3775 - TRAINING DIVISION"/>
        <s v="3800 - PAROLE BOARD"/>
        <s v="3811 - CONSUMER AFF"/>
        <s v="3813 - INSURANCE REGULATION"/>
        <s v="3814 - MANUFACTURED HOUSING"/>
        <s v="3815 - UNCLAIMED PROPERTY"/>
        <s v="3816 - FIRE MARSHAL"/>
        <s v="3817 - INSURANCE EXAMINERS"/>
        <s v="3818 - CAPTIVE INSURERS"/>
        <s v="3820 - COMMON INTEREST COMMUNITIES"/>
        <s v="3823 - REAL ESTATE"/>
        <s v="3824 - INSURANCE EDUCATION &amp; RESEARCH"/>
        <s v="3828 - NAIC FEES"/>
        <s v="3833 - INSURANCE COST STABILIZATION"/>
        <s v="3835 - FINANCIAL INSTITUTIONS"/>
        <s v="3841 - HOUSING"/>
        <s v="3900 - LABOR RELATIONS"/>
        <s v="3910 - DIVISION OF MORTGAGE LENDING"/>
        <s v="3920 - REGULATORY FUND"/>
        <s v="3922 - TRANSPORTATION SVCS AUTHORITY"/>
        <s v="3952 - ATHLETIC COMMISSION"/>
        <s v="4061 - GAMING CONTROL BOARD"/>
        <s v="4067 - GAMING COMMISSION"/>
        <s v="4101 - NEVADA NATURAL HERITAGE"/>
        <s v="4130 - TAXICAB AUTHORITY"/>
        <s v="4149 - STATE ENVIRONMENTAL COMMISSION"/>
        <s v="4150 - NATURAL RESOURCES ADMIN"/>
        <s v="4151 - CONSERVATION DISTRICTS"/>
        <s v="4156 - HEIL WILD HORSE"/>
        <s v="4162 - STATE PARKS"/>
        <s v="4166 - NEVADA TAHOE REGIONAL PLANNING"/>
        <s v="4171 - WATER RESOURCES"/>
        <s v="4173 - STATE LANDS"/>
        <s v="4195 - FORESTRY"/>
        <s v="4196 - FST FIRE SUPPRESSION/EMGY RESP"/>
        <s v="4204 - TAHOE REGIONAL PLANNING AGENCY"/>
        <s v="4205 - HISTORIC PRES &amp; ARCHIVES"/>
        <s v="4219 - MINERALS"/>
        <s v="4227 - FORESTRY INTER-GOV AGREEMENTS"/>
        <s v="4235 - FORESTRY NURSERIES"/>
        <s v="4285 - NV COMMISION ON OFF-HWY VEHICLES"/>
        <s v="4452 - NDOW ADM"/>
        <s v="4460 - WILDLIFE DEPT"/>
        <s v="4470 - AGRI-DAIRY COMMISSION"/>
        <s v="4490 - COLORADO RIVER COMMISSION"/>
        <s v="4491 - NEVADA BEEF COUNCIL"/>
        <s v="4547 - MARIJUANA HEALTH REGISTRY"/>
        <s v="4554 - AGR ADMINISTRATION"/>
        <s v="4555 - RANGELAND RESOURCES COMMISSION"/>
        <s v="4660 - TRANSPORTATION ADMINISTRATION"/>
        <s v="4680 - INDUSTRIAL RELATIONS"/>
        <s v="4681 - BUSINESS &amp; INDUSTRY ADMIN"/>
        <s v="4684 - SELF INSURED WORKERS COMP"/>
        <s v="4687 - TRAFFIC SAFETY"/>
        <s v="4688 - HIGHWAY SAFETY PLAN &amp; ADMIN"/>
        <s v="4689 - BICYCLE SAFETY"/>
        <s v="4691 - MOTORCYCLE SAFETY PROGRAM"/>
        <s v="4706 - DIRECTOR'S OFFICE"/>
        <s v="4709 - CRIMINAL HISTORY REPOSITORY"/>
        <s v="4713 - HIGHWAY PATROL"/>
        <s v="4721 - PS HIGHWAY SAFETY GRANTS ACCT"/>
        <s v="4727 - CAPITOL POLICE"/>
        <s v="4729 - EMERGENCY RESPONSE COMMISSION"/>
        <s v="4736 - PS JUSTICE GRANT"/>
        <s v="4744 - DIRECTOR'S OFFICE - DMV"/>
        <s v="4770 - EMPLOYMENT SECURITY"/>
        <s v="4821 - PUB EMPLY RETIRE SYSTEM"/>
        <s v="4868 - GOVERNORS OFFICE OF ENERGY"/>
        <s v="4888 - STALE CLAIMS"/>
        <s v="4895 - VICTIMS OF CRIME"/>
        <s v="4975 - RENEAL ENERGY"/>
        <s v="4980 - JUNIOR LIVESTOCK SHOW"/>
        <s v="5030 - COMSTOCK HISTORIC DISTRICT"/>
        <s v="6215 - EMPLOYEE MGMNT COMM"/>
        <s v="GENERAL GOVERNMENT"/>
      </sharedItems>
    </cacheField>
    <cacheField name="1030 ATTORNEY GENERAL ADMIN" numFmtId="168">
      <sharedItems containsSemiMixedTypes="0" containsString="0" containsNumber="1" minValue="0" maxValue="349974.90165063727"/>
    </cacheField>
    <cacheField name="1030 AGENCY LEGAL SERVICES" numFmtId="168">
      <sharedItems containsSemiMixedTypes="0" containsString="0" containsNumber="1" minValue="0" maxValue="5364929.2069910653"/>
    </cacheField>
    <cacheField name="1030 INVESTIGATIONS ADMIN" numFmtId="168">
      <sharedItems containsSemiMixedTypes="0" containsString="0" containsNumber="1" minValue="0" maxValue="89195.7959439978"/>
    </cacheField>
    <cacheField name="1030 NDOT CLAIMS ADJUSTORS" numFmtId="168">
      <sharedItems containsSemiMixedTypes="0" containsString="0" containsNumber="1" minValue="0" maxValue="244491.690086847"/>
    </cacheField>
    <cacheField name="TOTAL FY 2021 BUDGETED COSTS" numFmtId="168">
      <sharedItems containsSemiMixedTypes="0" containsString="0" containsNumber="1" minValue="0" maxValue="5364929.2069910653"/>
    </cacheField>
    <cacheField name="FY 2021 CARRY FORWARD (FY18 ACTUALS)" numFmtId="168">
      <sharedItems containsMixedTypes="1" containsNumber="1" minValue="-291905.33087430289" maxValue="271866.36398651451"/>
    </cacheField>
    <cacheField name="FY 2021 FIXED COST" numFmtId="168">
      <sharedItems containsMixedTypes="1" containsNumber="1" minValue="-91020.442281705473" maxValue="5379908.889439673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6">
  <r>
    <x v="0"/>
    <n v="2"/>
    <x v="0"/>
    <n v="153386.26910628728"/>
    <n v="0"/>
    <n v="74329.8299533315"/>
    <n v="0"/>
    <n v="227716.09905961878"/>
    <n v="4695.5047979161027"/>
    <n v="232411.60385753488"/>
  </r>
  <r>
    <x v="0"/>
    <n v="3"/>
    <x v="1"/>
    <n v="18686.118416819885"/>
    <n v="0"/>
    <n v="0"/>
    <n v="0"/>
    <n v="18686.118416819885"/>
    <n v="2715.5501455673457"/>
    <n v="21401.668562387233"/>
  </r>
  <r>
    <x v="0"/>
    <n v="4"/>
    <x v="2"/>
    <n v="58996.3377567977"/>
    <n v="0"/>
    <n v="24776.609984443832"/>
    <n v="0"/>
    <n v="83772.947741241529"/>
    <n v="10863.282230398669"/>
    <n v="94636.22997164019"/>
  </r>
  <r>
    <x v="0"/>
    <n v="5"/>
    <x v="3"/>
    <n v="12337.066435946275"/>
    <n v="0"/>
    <n v="0"/>
    <n v="0"/>
    <n v="12337.066435946275"/>
    <n v="-1126.8707875270102"/>
    <n v="11210.195648419265"/>
  </r>
  <r>
    <x v="0"/>
    <n v="6"/>
    <x v="4"/>
    <n v="86953.058023908321"/>
    <n v="0"/>
    <n v="0"/>
    <n v="0"/>
    <n v="86953.058023908321"/>
    <n v="-6254.5909226555086"/>
    <n v="80698.467101252812"/>
  </r>
  <r>
    <x v="0"/>
    <n v="7"/>
    <x v="5"/>
    <n v="349974.90165063727"/>
    <n v="0"/>
    <n v="89195.7959439978"/>
    <n v="0"/>
    <n v="439170.69759463507"/>
    <n v="2461.4850314309006"/>
    <n v="441632.18262606597"/>
  </r>
  <r>
    <x v="0"/>
    <n v="8"/>
    <x v="6"/>
    <n v="40101.207730018534"/>
    <n v="0"/>
    <n v="9910.643993777534"/>
    <n v="0"/>
    <n v="50011.85172379607"/>
    <n v="4105.5151385973077"/>
    <n v="54117.366862393377"/>
  </r>
  <r>
    <x v="0"/>
    <n v="9"/>
    <x v="7"/>
    <n v="199608.58604070888"/>
    <n v="0"/>
    <n v="44597.897971998893"/>
    <n v="0"/>
    <n v="244206.48401270778"/>
    <n v="-2347.4784249274526"/>
    <n v="241859.00558778032"/>
  </r>
  <r>
    <x v="0"/>
    <n v="10"/>
    <x v="8"/>
    <n v="290692.19396387239"/>
    <n v="0"/>
    <n v="0"/>
    <n v="0"/>
    <n v="290692.19396387239"/>
    <n v="24553.66561958965"/>
    <n v="315245.85958346201"/>
  </r>
  <r>
    <x v="0"/>
    <n v="212"/>
    <x v="9"/>
    <n v="48385.466975885298"/>
    <n v="0"/>
    <n v="0"/>
    <n v="0"/>
    <n v="48385.466975885298"/>
    <n v="-1413.8363262812709"/>
    <n v="46971.630649604027"/>
  </r>
  <r>
    <x v="0"/>
    <n v="11"/>
    <x v="10"/>
    <n v="14359.626139308622"/>
    <n v="0"/>
    <n v="0"/>
    <n v="0"/>
    <n v="14359.626139308622"/>
    <n v="1233.3270608014027"/>
    <n v="15592.953200110025"/>
  </r>
  <r>
    <x v="0"/>
    <n v="12"/>
    <x v="11"/>
    <n v="8400.0564826488026"/>
    <n v="0"/>
    <n v="0"/>
    <n v="0"/>
    <n v="8400.0564826488026"/>
    <n v="1739.7423479894078"/>
    <n v="10139.79883063821"/>
  </r>
  <r>
    <x v="0"/>
    <n v="216"/>
    <x v="12"/>
    <n v="10671.02768566391"/>
    <n v="0"/>
    <n v="4955.3219968887661"/>
    <n v="0"/>
    <n v="15626.349682552676"/>
    <n v="8640.1430641656334"/>
    <n v="24266.492746718308"/>
  </r>
  <r>
    <x v="0"/>
    <n v="13"/>
    <x v="13"/>
    <n v="18500.170156925069"/>
    <n v="0"/>
    <n v="0"/>
    <n v="0"/>
    <n v="18500.170156925069"/>
    <n v="2852.487432173064"/>
    <n v="21352.657589098133"/>
  </r>
  <r>
    <x v="0"/>
    <n v="14"/>
    <x v="14"/>
    <n v="230792.44556559084"/>
    <n v="0"/>
    <n v="19821.287987555068"/>
    <n v="0"/>
    <n v="250613.7335531459"/>
    <n v="-56.620767929969588"/>
    <n v="250557.11278521593"/>
  </r>
  <r>
    <x v="1"/>
    <n v="15"/>
    <x v="15"/>
    <n v="0"/>
    <n v="48539.710996605419"/>
    <n v="0"/>
    <n v="0"/>
    <n v="48539.710996605419"/>
    <n v="30655.644305655365"/>
    <n v="79195.355302260781"/>
  </r>
  <r>
    <x v="1"/>
    <n v="16"/>
    <x v="16"/>
    <n v="0"/>
    <n v="451.4482049535473"/>
    <n v="0"/>
    <n v="0"/>
    <n v="451.4482049535473"/>
    <n v="-355.85424940945194"/>
    <n v="95.593955544095365"/>
  </r>
  <r>
    <x v="2"/>
    <n v="217"/>
    <x v="17"/>
    <n v="0"/>
    <n v="1751.6190352197636"/>
    <n v="0"/>
    <n v="0"/>
    <n v="1751.6190352197636"/>
    <n v="1513.2834448265535"/>
    <n v="3264.9024800463171"/>
  </r>
  <r>
    <x v="3"/>
    <n v="219"/>
    <x v="18"/>
    <n v="0"/>
    <n v="1083.4756918885134"/>
    <n v="0"/>
    <n v="0"/>
    <n v="1083.4756918885134"/>
    <n v="936.05161535663092"/>
    <n v="2019.5273072451444"/>
  </r>
  <r>
    <x v="3"/>
    <n v="220"/>
    <x v="19"/>
    <n v="0"/>
    <n v="4026.9179881856417"/>
    <n v="0"/>
    <n v="0"/>
    <n v="4026.9179881856417"/>
    <n v="3478.9918370754785"/>
    <n v="7505.9098252611202"/>
  </r>
  <r>
    <x v="4"/>
    <n v="17"/>
    <x v="20"/>
    <n v="0"/>
    <n v="113349.61529973667"/>
    <n v="0"/>
    <n v="0"/>
    <n v="113349.61529973667"/>
    <n v="28255.715452407792"/>
    <n v="141605.33075214445"/>
  </r>
  <r>
    <x v="5"/>
    <n v="18"/>
    <x v="21"/>
    <n v="0"/>
    <n v="11647.36368780152"/>
    <n v="0"/>
    <n v="0"/>
    <n v="11647.36368780152"/>
    <n v="4278.21226902137"/>
    <n v="15925.57595682289"/>
  </r>
  <r>
    <x v="6"/>
    <n v="19"/>
    <x v="22"/>
    <n v="0"/>
    <n v="24649.071990463686"/>
    <n v="0"/>
    <n v="0"/>
    <n v="24649.071990463686"/>
    <n v="19750.145898046685"/>
    <n v="44399.217888510371"/>
  </r>
  <r>
    <x v="7"/>
    <n v="20"/>
    <x v="23"/>
    <n v="0"/>
    <n v="15277.007255628043"/>
    <n v="0"/>
    <n v="0"/>
    <n v="15277.007255628043"/>
    <n v="-14962.287493775368"/>
    <n v="314.71976185267522"/>
  </r>
  <r>
    <x v="8"/>
    <n v="21"/>
    <x v="24"/>
    <n v="0"/>
    <n v="1101.5336200866557"/>
    <n v="0"/>
    <n v="0"/>
    <n v="1101.5336200866557"/>
    <n v="373.21821600633325"/>
    <n v="1474.7518360929889"/>
  </r>
  <r>
    <x v="9"/>
    <n v="208"/>
    <x v="25"/>
    <n v="0"/>
    <n v="0"/>
    <n v="0"/>
    <n v="0"/>
    <n v="0"/>
    <n v="0"/>
    <n v="0"/>
  </r>
  <r>
    <x v="10"/>
    <n v="22"/>
    <x v="26"/>
    <n v="0"/>
    <n v="246319.16958675455"/>
    <n v="0"/>
    <n v="0"/>
    <n v="246319.16958675455"/>
    <n v="-63689.563966001355"/>
    <n v="182629.60562075319"/>
  </r>
  <r>
    <x v="11"/>
    <n v="23"/>
    <x v="27"/>
    <n v="0"/>
    <n v="4604.7716905261832"/>
    <n v="0"/>
    <n v="0"/>
    <n v="4604.7716905261832"/>
    <n v="-1425.5743757926275"/>
    <n v="3179.1973147335557"/>
  </r>
  <r>
    <x v="12"/>
    <n v="24"/>
    <x v="28"/>
    <n v="0"/>
    <n v="66344.82819997333"/>
    <n v="0"/>
    <n v="0"/>
    <n v="66344.82819997333"/>
    <n v="-157365.2704816788"/>
    <n v="-91020.442281705473"/>
  </r>
  <r>
    <x v="13"/>
    <n v="25"/>
    <x v="29"/>
    <n v="0"/>
    <n v="0"/>
    <n v="0"/>
    <n v="0"/>
    <n v="0"/>
    <n v="0"/>
    <n v="0"/>
  </r>
  <r>
    <x v="14"/>
    <n v="26"/>
    <x v="30"/>
    <n v="0"/>
    <n v="0"/>
    <n v="0"/>
    <n v="0"/>
    <n v="0"/>
    <n v="0"/>
    <n v="0"/>
  </r>
  <r>
    <x v="15"/>
    <n v="215"/>
    <x v="31"/>
    <n v="0"/>
    <n v="6013.2900899812503"/>
    <n v="0"/>
    <n v="0"/>
    <n v="6013.2900899812503"/>
    <n v="5195.0864652293021"/>
    <n v="11208.376555210552"/>
  </r>
  <r>
    <x v="16"/>
    <n v="27"/>
    <x v="32"/>
    <n v="0"/>
    <n v="22274.454432408031"/>
    <n v="0"/>
    <n v="0"/>
    <n v="22274.454432408031"/>
    <n v="-100926.05630748994"/>
    <n v="-78651.601875081906"/>
  </r>
  <r>
    <x v="17"/>
    <n v="206"/>
    <x v="33"/>
    <n v="0"/>
    <n v="0"/>
    <n v="0"/>
    <n v="0"/>
    <n v="0"/>
    <n v="0"/>
    <n v="0"/>
  </r>
  <r>
    <x v="18"/>
    <n v="213"/>
    <x v="34"/>
    <n v="0"/>
    <n v="30382.46419337374"/>
    <n v="0"/>
    <n v="0"/>
    <n v="30382.46419337374"/>
    <n v="-31830.91887010117"/>
    <n v="-1448.4546767274296"/>
  </r>
  <r>
    <x v="19"/>
    <n v="28"/>
    <x v="35"/>
    <n v="0"/>
    <n v="112392.54510523514"/>
    <n v="0"/>
    <n v="0"/>
    <n v="112392.54510523514"/>
    <n v="-54845.792593045015"/>
    <n v="57546.752512190127"/>
  </r>
  <r>
    <x v="9"/>
    <n v="29"/>
    <x v="36"/>
    <n v="0"/>
    <n v="1435.6052917522804"/>
    <n v="0"/>
    <n v="0"/>
    <n v="1435.6052917522804"/>
    <n v="-10655.688817080829"/>
    <n v="-9220.0835253285477"/>
  </r>
  <r>
    <x v="20"/>
    <n v="30"/>
    <x v="37"/>
    <n v="0"/>
    <n v="14076.155030451608"/>
    <n v="0"/>
    <n v="0"/>
    <n v="14076.155030451608"/>
    <n v="-4956.2169285764667"/>
    <n v="9119.938101875141"/>
  </r>
  <r>
    <x v="21"/>
    <n v="31"/>
    <x v="38"/>
    <n v="0"/>
    <n v="0"/>
    <n v="0"/>
    <n v="0"/>
    <n v="0"/>
    <n v="-547.99035120591304"/>
    <n v="-547.99035120591304"/>
  </r>
  <r>
    <x v="9"/>
    <n v="214"/>
    <x v="39"/>
    <n v="0"/>
    <n v="36.115856396283789"/>
    <n v="0"/>
    <n v="0"/>
    <n v="36.115856396283789"/>
    <n v="31.201720511887704"/>
    <n v="67.317576908171489"/>
  </r>
  <r>
    <x v="22"/>
    <n v="32"/>
    <x v="40"/>
    <n v="0"/>
    <n v="32386.89422336749"/>
    <n v="0"/>
    <n v="0"/>
    <n v="32386.89422336749"/>
    <n v="-43639.15164273751"/>
    <n v="-11252.25741937002"/>
  </r>
  <r>
    <x v="23"/>
    <n v="33"/>
    <x v="41"/>
    <n v="0"/>
    <n v="2835.0947271082769"/>
    <n v="0"/>
    <n v="0"/>
    <n v="2835.0947271082769"/>
    <n v="-22925.662591490625"/>
    <n v="-20090.567864382348"/>
  </r>
  <r>
    <x v="24"/>
    <n v="34"/>
    <x v="42"/>
    <n v="0"/>
    <n v="2961.5002244952707"/>
    <n v="0"/>
    <n v="0"/>
    <n v="2961.5002244952707"/>
    <n v="1401.6725627623086"/>
    <n v="4363.1727872575793"/>
  </r>
  <r>
    <x v="25"/>
    <n v="35"/>
    <x v="43"/>
    <n v="0"/>
    <n v="187585.75812229802"/>
    <n v="0"/>
    <n v="0"/>
    <n v="187585.75812229802"/>
    <n v="31533.479072336268"/>
    <n v="219119.23719463428"/>
  </r>
  <r>
    <x v="26"/>
    <n v="36"/>
    <x v="44"/>
    <n v="0"/>
    <n v="95688.961521953912"/>
    <n v="0"/>
    <n v="0"/>
    <n v="95688.961521953912"/>
    <n v="-92649.899004145293"/>
    <n v="3039.0625178086193"/>
  </r>
  <r>
    <x v="27"/>
    <n v="37"/>
    <x v="45"/>
    <n v="0"/>
    <n v="1038.3308713931588"/>
    <n v="0"/>
    <n v="0"/>
    <n v="1038.3308713931588"/>
    <n v="-1705.9047035113149"/>
    <n v="-667.57383211815613"/>
  </r>
  <r>
    <x v="28"/>
    <n v="38"/>
    <x v="46"/>
    <n v="0"/>
    <n v="49406.491550116225"/>
    <n v="0"/>
    <n v="0"/>
    <n v="49406.491550116225"/>
    <n v="24516.551322366351"/>
    <n v="73923.042872482576"/>
  </r>
  <r>
    <x v="29"/>
    <n v="39"/>
    <x v="47"/>
    <n v="0"/>
    <n v="183324.08706753654"/>
    <n v="0"/>
    <n v="0"/>
    <n v="183324.08706753654"/>
    <n v="38971.313595153508"/>
    <n v="222295.40066269005"/>
  </r>
  <r>
    <x v="30"/>
    <n v="209"/>
    <x v="48"/>
    <n v="0"/>
    <n v="20044.300299937506"/>
    <n v="0"/>
    <n v="0"/>
    <n v="20044.300299937506"/>
    <n v="-294.84612549236408"/>
    <n v="19749.454174445142"/>
  </r>
  <r>
    <x v="31"/>
    <n v="40"/>
    <x v="49"/>
    <n v="0"/>
    <n v="71825.409408109394"/>
    <n v="0"/>
    <n v="0"/>
    <n v="71825.409408109394"/>
    <n v="60788.999469403032"/>
    <n v="132614.40887751244"/>
  </r>
  <r>
    <x v="31"/>
    <n v="41"/>
    <x v="50"/>
    <n v="0"/>
    <n v="24549.753385373908"/>
    <n v="0"/>
    <n v="0"/>
    <n v="24549.753385373908"/>
    <n v="19618.675304038505"/>
    <n v="44168.428689412409"/>
  </r>
  <r>
    <x v="32"/>
    <n v="207"/>
    <x v="51"/>
    <n v="0"/>
    <n v="1065.4177636903717"/>
    <n v="0"/>
    <n v="0"/>
    <n v="1065.4177636903717"/>
    <n v="-10397.072192721433"/>
    <n v="-9331.6544290310612"/>
  </r>
  <r>
    <x v="33"/>
    <n v="42"/>
    <x v="52"/>
    <n v="0"/>
    <n v="20567.980217683617"/>
    <n v="0"/>
    <n v="0"/>
    <n v="20567.980217683617"/>
    <n v="-14912.155836232603"/>
    <n v="5655.8243814510133"/>
  </r>
  <r>
    <x v="34"/>
    <n v="43"/>
    <x v="53"/>
    <n v="0"/>
    <n v="73983.512407069327"/>
    <n v="0"/>
    <n v="0"/>
    <n v="73983.512407069327"/>
    <n v="-120385.97439212419"/>
    <n v="-46402.461985054862"/>
  </r>
  <r>
    <x v="33"/>
    <n v="203"/>
    <x v="54"/>
    <n v="0"/>
    <n v="1309.1997943652873"/>
    <n v="0"/>
    <n v="0"/>
    <n v="1309.1997943652873"/>
    <n v="-4843.5546550085382"/>
    <n v="-3534.354860643251"/>
  </r>
  <r>
    <x v="22"/>
    <n v="44"/>
    <x v="55"/>
    <n v="0"/>
    <n v="257686.63538748483"/>
    <n v="0"/>
    <n v="0"/>
    <n v="257686.63538748483"/>
    <n v="46034.385176213254"/>
    <n v="303721.02056369808"/>
  </r>
  <r>
    <x v="22"/>
    <n v="45"/>
    <x v="56"/>
    <n v="0"/>
    <n v="0"/>
    <n v="0"/>
    <n v="0"/>
    <n v="0"/>
    <n v="0"/>
    <n v="0"/>
  </r>
  <r>
    <x v="35"/>
    <n v="46"/>
    <x v="57"/>
    <n v="0"/>
    <n v="1612049.6873928173"/>
    <n v="0"/>
    <n v="0"/>
    <n v="1612049.6873928173"/>
    <n v="141688.41758593009"/>
    <n v="1753738.1049787474"/>
  </r>
  <r>
    <x v="36"/>
    <n v="47"/>
    <x v="58"/>
    <n v="0"/>
    <n v="107029.34043038702"/>
    <n v="0"/>
    <n v="0"/>
    <n v="107029.34043038702"/>
    <n v="-68125.318074753653"/>
    <n v="38904.022355633366"/>
  </r>
  <r>
    <x v="37"/>
    <n v="48"/>
    <x v="59"/>
    <n v="0"/>
    <n v="157365.81528270754"/>
    <n v="0"/>
    <n v="0"/>
    <n v="157365.81528270754"/>
    <n v="-65843.750131154782"/>
    <n v="91522.065151552757"/>
  </r>
  <r>
    <x v="33"/>
    <n v="49"/>
    <x v="60"/>
    <n v="0"/>
    <n v="3819.2518139070103"/>
    <n v="0"/>
    <n v="0"/>
    <n v="3819.2518139070103"/>
    <n v="3147.3624021304822"/>
    <n v="6966.614216037493"/>
  </r>
  <r>
    <x v="38"/>
    <n v="50"/>
    <x v="61"/>
    <n v="0"/>
    <n v="0"/>
    <n v="0"/>
    <n v="0"/>
    <n v="0"/>
    <n v="0"/>
    <n v="0"/>
  </r>
  <r>
    <x v="39"/>
    <n v="51"/>
    <x v="62"/>
    <n v="0"/>
    <n v="0"/>
    <n v="0"/>
    <n v="0"/>
    <n v="0"/>
    <n v="0"/>
    <n v="0"/>
  </r>
  <r>
    <x v="40"/>
    <n v="52"/>
    <x v="63"/>
    <n v="0"/>
    <n v="22211.25168371453"/>
    <n v="0"/>
    <n v="0"/>
    <n v="22211.25168371453"/>
    <n v="-2365.2290326216389"/>
    <n v="19846.022651092891"/>
  </r>
  <r>
    <x v="38"/>
    <n v="53"/>
    <x v="64"/>
    <n v="0"/>
    <n v="281956.49088578753"/>
    <n v="0"/>
    <n v="0"/>
    <n v="281956.49088578753"/>
    <n v="39891.640929709305"/>
    <n v="321848.13181549683"/>
  </r>
  <r>
    <x v="41"/>
    <n v="54"/>
    <x v="65"/>
    <n v="0"/>
    <n v="105115.20004138397"/>
    <n v="0"/>
    <n v="0"/>
    <n v="105115.20004138397"/>
    <n v="2700.3256621983892"/>
    <n v="107815.52570358236"/>
  </r>
  <r>
    <x v="38"/>
    <n v="55"/>
    <x v="66"/>
    <n v="0"/>
    <n v="0"/>
    <n v="0"/>
    <n v="0"/>
    <n v="0"/>
    <n v="0"/>
    <n v="0"/>
  </r>
  <r>
    <x v="42"/>
    <n v="56"/>
    <x v="67"/>
    <n v="0"/>
    <n v="0"/>
    <n v="0"/>
    <n v="0"/>
    <n v="0"/>
    <n v="0"/>
    <n v="0"/>
  </r>
  <r>
    <x v="43"/>
    <n v="57"/>
    <x v="68"/>
    <n v="0"/>
    <n v="26211.082779602959"/>
    <n v="0"/>
    <n v="0"/>
    <n v="26211.082779602959"/>
    <n v="8396.899530148763"/>
    <n v="34607.982309751722"/>
  </r>
  <r>
    <x v="44"/>
    <n v="58"/>
    <x v="69"/>
    <n v="0"/>
    <n v="4839.5247571020273"/>
    <n v="0"/>
    <n v="0"/>
    <n v="4839.5247571020273"/>
    <n v="870.25551005722764"/>
    <n v="5709.7802671592544"/>
  </r>
  <r>
    <x v="45"/>
    <n v="59"/>
    <x v="70"/>
    <n v="0"/>
    <n v="0"/>
    <n v="0"/>
    <n v="0"/>
    <n v="0"/>
    <n v="0"/>
    <n v="0"/>
  </r>
  <r>
    <x v="45"/>
    <n v="60"/>
    <x v="71"/>
    <n v="0"/>
    <n v="0"/>
    <n v="0"/>
    <n v="0"/>
    <n v="0"/>
    <n v="-24553.012124864938"/>
    <n v="-24553.012124864938"/>
  </r>
  <r>
    <x v="45"/>
    <n v="61"/>
    <x v="72"/>
    <n v="0"/>
    <n v="13272.577225634293"/>
    <n v="0"/>
    <n v="0"/>
    <n v="13272.577225634293"/>
    <n v="7128.3753410719191"/>
    <n v="20400.952566706212"/>
  </r>
  <r>
    <x v="45"/>
    <n v="62"/>
    <x v="73"/>
    <n v="0"/>
    <n v="0"/>
    <n v="0"/>
    <n v="0"/>
    <n v="0"/>
    <n v="0"/>
    <n v="0"/>
  </r>
  <r>
    <x v="45"/>
    <n v="63"/>
    <x v="74"/>
    <n v="0"/>
    <n v="0"/>
    <n v="0"/>
    <n v="0"/>
    <n v="0"/>
    <n v="0"/>
    <n v="0"/>
  </r>
  <r>
    <x v="46"/>
    <n v="64"/>
    <x v="75"/>
    <n v="0"/>
    <n v="0"/>
    <n v="0"/>
    <n v="0"/>
    <n v="0"/>
    <n v="0"/>
    <n v="0"/>
  </r>
  <r>
    <x v="47"/>
    <n v="65"/>
    <x v="76"/>
    <n v="0"/>
    <n v="0"/>
    <n v="0"/>
    <n v="0"/>
    <n v="0"/>
    <n v="0"/>
    <n v="0"/>
  </r>
  <r>
    <x v="48"/>
    <n v="66"/>
    <x v="77"/>
    <n v="0"/>
    <n v="0"/>
    <n v="0"/>
    <n v="0"/>
    <n v="0"/>
    <n v="0"/>
    <n v="0"/>
  </r>
  <r>
    <x v="48"/>
    <n v="67"/>
    <x v="78"/>
    <n v="0"/>
    <n v="796282.40182526503"/>
    <n v="0"/>
    <n v="0"/>
    <n v="796282.40182526503"/>
    <n v="-86511.829995656619"/>
    <n v="709770.57182960841"/>
  </r>
  <r>
    <x v="47"/>
    <n v="68"/>
    <x v="79"/>
    <n v="0"/>
    <n v="0"/>
    <n v="0"/>
    <n v="0"/>
    <n v="0"/>
    <n v="0"/>
    <n v="0"/>
  </r>
  <r>
    <x v="46"/>
    <n v="69"/>
    <x v="80"/>
    <n v="0"/>
    <n v="0"/>
    <n v="0"/>
    <n v="0"/>
    <n v="0"/>
    <n v="0"/>
    <n v="0"/>
  </r>
  <r>
    <x v="49"/>
    <n v="70"/>
    <x v="81"/>
    <n v="0"/>
    <n v="140454.56552514769"/>
    <n v="0"/>
    <n v="0"/>
    <n v="140454.56552514769"/>
    <n v="13046.897913662702"/>
    <n v="153501.46343881037"/>
  </r>
  <r>
    <x v="47"/>
    <n v="71"/>
    <x v="82"/>
    <n v="0"/>
    <n v="119001.74682575511"/>
    <n v="0"/>
    <n v="0"/>
    <n v="119001.74682575511"/>
    <n v="38070.697873371435"/>
    <n v="157072.44469912653"/>
  </r>
  <r>
    <x v="46"/>
    <n v="72"/>
    <x v="83"/>
    <n v="0"/>
    <n v="0"/>
    <n v="0"/>
    <n v="0"/>
    <n v="0"/>
    <n v="0"/>
    <n v="0"/>
  </r>
  <r>
    <x v="47"/>
    <n v="73"/>
    <x v="84"/>
    <n v="0"/>
    <n v="0"/>
    <n v="0"/>
    <n v="0"/>
    <n v="0"/>
    <n v="0"/>
    <n v="0"/>
  </r>
  <r>
    <x v="50"/>
    <n v="74"/>
    <x v="85"/>
    <n v="0"/>
    <n v="1083114.5333245508"/>
    <n v="0"/>
    <n v="0"/>
    <n v="1083114.5333245508"/>
    <n v="-5639.3264263456222"/>
    <n v="1077475.2068982052"/>
  </r>
  <r>
    <x v="46"/>
    <n v="75"/>
    <x v="86"/>
    <n v="0"/>
    <n v="160476.29341483751"/>
    <n v="0"/>
    <n v="0"/>
    <n v="160476.29341483751"/>
    <n v="15944.383049085081"/>
    <n v="176420.6764639226"/>
  </r>
  <r>
    <x v="46"/>
    <n v="76"/>
    <x v="87"/>
    <n v="0"/>
    <n v="68836.822291316901"/>
    <n v="0"/>
    <n v="0"/>
    <n v="68836.822291316901"/>
    <n v="241.85550281885662"/>
    <n v="69078.677794135758"/>
  </r>
  <r>
    <x v="51"/>
    <n v="218"/>
    <x v="88"/>
    <n v="0"/>
    <n v="650.0854151331082"/>
    <n v="0"/>
    <n v="0"/>
    <n v="650.0854151331082"/>
    <n v="561.63096921397869"/>
    <n v="1211.7163843470869"/>
  </r>
  <r>
    <x v="47"/>
    <n v="77"/>
    <x v="89"/>
    <n v="0"/>
    <n v="5706.3053106128382"/>
    <n v="0"/>
    <n v="0"/>
    <n v="5706.3053106128382"/>
    <n v="2083.3664054475425"/>
    <n v="7789.6717160603803"/>
  </r>
  <r>
    <x v="46"/>
    <n v="78"/>
    <x v="90"/>
    <n v="0"/>
    <n v="176534.3060650352"/>
    <n v="0"/>
    <n v="0"/>
    <n v="176534.3060650352"/>
    <n v="-10292.401285749656"/>
    <n v="166241.90477928554"/>
  </r>
  <r>
    <x v="46"/>
    <n v="79"/>
    <x v="91"/>
    <n v="0"/>
    <n v="0"/>
    <n v="0"/>
    <n v="0"/>
    <n v="0"/>
    <n v="0"/>
    <n v="0"/>
  </r>
  <r>
    <x v="46"/>
    <n v="80"/>
    <x v="92"/>
    <n v="0"/>
    <n v="2094.7196709844598"/>
    <n v="0"/>
    <n v="0"/>
    <n v="2094.7196709844598"/>
    <n v="-3548.428088768329"/>
    <n v="-1453.7084177838692"/>
  </r>
  <r>
    <x v="52"/>
    <n v="81"/>
    <x v="93"/>
    <n v="0"/>
    <n v="110767.33156740238"/>
    <n v="0"/>
    <n v="0"/>
    <n v="110767.33156740238"/>
    <n v="-20752.272821296938"/>
    <n v="90015.058746105438"/>
  </r>
  <r>
    <x v="52"/>
    <n v="211"/>
    <x v="94"/>
    <n v="0"/>
    <n v="21868.151047949836"/>
    <n v="0"/>
    <n v="0"/>
    <n v="21868.151047949836"/>
    <n v="17789.050090436096"/>
    <n v="39657.201138385935"/>
  </r>
  <r>
    <x v="52"/>
    <n v="82"/>
    <x v="95"/>
    <n v="0"/>
    <n v="177897.6796439949"/>
    <n v="0"/>
    <n v="0"/>
    <n v="177897.6796439949"/>
    <n v="19380.961926281598"/>
    <n v="197278.64157027649"/>
  </r>
  <r>
    <x v="52"/>
    <n v="83"/>
    <x v="96"/>
    <n v="0"/>
    <n v="35799.842652816311"/>
    <n v="0"/>
    <n v="0"/>
    <n v="35799.842652816311"/>
    <n v="-20171.394792542698"/>
    <n v="15628.447860273613"/>
  </r>
  <r>
    <x v="52"/>
    <n v="84"/>
    <x v="97"/>
    <n v="0"/>
    <n v="202194.62203459479"/>
    <n v="0"/>
    <n v="0"/>
    <n v="202194.62203459479"/>
    <n v="-78229.936749925691"/>
    <n v="123964.6852846691"/>
  </r>
  <r>
    <x v="52"/>
    <n v="85"/>
    <x v="98"/>
    <n v="0"/>
    <n v="49243.97019633295"/>
    <n v="0"/>
    <n v="0"/>
    <n v="49243.97019633295"/>
    <n v="14481.873349956091"/>
    <n v="63725.843546289041"/>
  </r>
  <r>
    <x v="46"/>
    <n v="86"/>
    <x v="99"/>
    <n v="0"/>
    <n v="16685.525655083111"/>
    <n v="0"/>
    <n v="0"/>
    <n v="16685.525655083111"/>
    <n v="-8859.173095559021"/>
    <n v="7826.3525595240899"/>
  </r>
  <r>
    <x v="52"/>
    <n v="87"/>
    <x v="100"/>
    <n v="0"/>
    <n v="7918.4015148852195"/>
    <n v="0"/>
    <n v="0"/>
    <n v="7918.4015148852195"/>
    <n v="2457.0544125840743"/>
    <n v="10375.455927469295"/>
  </r>
  <r>
    <x v="46"/>
    <n v="88"/>
    <x v="101"/>
    <n v="0"/>
    <n v="0"/>
    <n v="0"/>
    <n v="0"/>
    <n v="0"/>
    <n v="-228.32931300246375"/>
    <n v="-228.32931300246375"/>
  </r>
  <r>
    <x v="52"/>
    <n v="89"/>
    <x v="102"/>
    <n v="0"/>
    <n v="64159.818887998154"/>
    <n v="0"/>
    <n v="0"/>
    <n v="64159.818887998154"/>
    <n v="3583.880483609064"/>
    <n v="67743.699371607217"/>
  </r>
  <r>
    <x v="47"/>
    <n v="90"/>
    <x v="103"/>
    <n v="0"/>
    <n v="0"/>
    <n v="0"/>
    <n v="0"/>
    <n v="0"/>
    <n v="-167.44149620180676"/>
    <n v="-167.44149620180676"/>
  </r>
  <r>
    <x v="46"/>
    <n v="91"/>
    <x v="104"/>
    <n v="0"/>
    <n v="0"/>
    <n v="0"/>
    <n v="0"/>
    <n v="0"/>
    <n v="0"/>
    <n v="0"/>
  </r>
  <r>
    <x v="46"/>
    <n v="92"/>
    <x v="105"/>
    <n v="0"/>
    <n v="451.4482049535473"/>
    <n v="0"/>
    <n v="0"/>
    <n v="451.4482049535473"/>
    <n v="-2852.2547382363891"/>
    <n v="-2400.8065332828419"/>
  </r>
  <r>
    <x v="46"/>
    <n v="93"/>
    <x v="106"/>
    <n v="0"/>
    <n v="0"/>
    <n v="0"/>
    <n v="0"/>
    <n v="0"/>
    <n v="0"/>
    <n v="0"/>
  </r>
  <r>
    <x v="46"/>
    <n v="94"/>
    <x v="107"/>
    <n v="0"/>
    <n v="0"/>
    <n v="0"/>
    <n v="0"/>
    <n v="0"/>
    <n v="0"/>
    <n v="0"/>
  </r>
  <r>
    <x v="46"/>
    <n v="95"/>
    <x v="108"/>
    <n v="0"/>
    <n v="0"/>
    <n v="0"/>
    <n v="0"/>
    <n v="0"/>
    <n v="0"/>
    <n v="0"/>
  </r>
  <r>
    <x v="46"/>
    <n v="96"/>
    <x v="109"/>
    <n v="0"/>
    <n v="0"/>
    <n v="0"/>
    <n v="0"/>
    <n v="0"/>
    <n v="0"/>
    <n v="0"/>
  </r>
  <r>
    <x v="46"/>
    <n v="97"/>
    <x v="110"/>
    <n v="0"/>
    <n v="0"/>
    <n v="0"/>
    <n v="0"/>
    <n v="0"/>
    <n v="0"/>
    <n v="0"/>
  </r>
  <r>
    <x v="46"/>
    <n v="98"/>
    <x v="111"/>
    <n v="0"/>
    <n v="83933.250264963528"/>
    <n v="0"/>
    <n v="0"/>
    <n v="83933.250264963528"/>
    <n v="1296.885744158586"/>
    <n v="85230.136009122114"/>
  </r>
  <r>
    <x v="46"/>
    <n v="99"/>
    <x v="112"/>
    <n v="0"/>
    <n v="3774.1069934116554"/>
    <n v="0"/>
    <n v="0"/>
    <n v="3774.1069934116554"/>
    <n v="-544.90875654879756"/>
    <n v="3229.1982368628578"/>
  </r>
  <r>
    <x v="53"/>
    <n v="100"/>
    <x v="113"/>
    <n v="0"/>
    <n v="354522.27535002079"/>
    <n v="0"/>
    <n v="0"/>
    <n v="354522.27535002079"/>
    <n v="16412.215141089866"/>
    <n v="370934.49049111066"/>
  </r>
  <r>
    <x v="48"/>
    <n v="101"/>
    <x v="114"/>
    <n v="0"/>
    <n v="0"/>
    <n v="0"/>
    <n v="0"/>
    <n v="0"/>
    <n v="0"/>
    <n v="0"/>
  </r>
  <r>
    <x v="53"/>
    <n v="102"/>
    <x v="115"/>
    <n v="0"/>
    <n v="810295.3541070231"/>
    <n v="0"/>
    <n v="0"/>
    <n v="810295.3541070231"/>
    <n v="71298.98316692817"/>
    <n v="881594.33727395127"/>
  </r>
  <r>
    <x v="54"/>
    <n v="103"/>
    <x v="116"/>
    <n v="0"/>
    <n v="0"/>
    <n v="0"/>
    <n v="0"/>
    <n v="0"/>
    <n v="0"/>
    <n v="0"/>
  </r>
  <r>
    <x v="54"/>
    <n v="104"/>
    <x v="117"/>
    <n v="0"/>
    <n v="0"/>
    <n v="0"/>
    <n v="0"/>
    <n v="0"/>
    <n v="-6728.1037564725984"/>
    <n v="-6728.1037564725984"/>
  </r>
  <r>
    <x v="48"/>
    <n v="105"/>
    <x v="118"/>
    <n v="0"/>
    <n v="21019.428422637167"/>
    <n v="0"/>
    <n v="0"/>
    <n v="21019.428422637167"/>
    <n v="-19332.271857085907"/>
    <n v="1687.1565655512604"/>
  </r>
  <r>
    <x v="54"/>
    <n v="106"/>
    <x v="119"/>
    <n v="0"/>
    <n v="9191.4854528542237"/>
    <n v="0"/>
    <n v="0"/>
    <n v="9191.4854528542237"/>
    <n v="2202.1611368134982"/>
    <n v="11393.646589667722"/>
  </r>
  <r>
    <x v="37"/>
    <n v="107"/>
    <x v="120"/>
    <n v="0"/>
    <n v="357962.31067176681"/>
    <n v="0"/>
    <n v="0"/>
    <n v="357962.31067176681"/>
    <n v="38305.068090651359"/>
    <n v="396267.37876241817"/>
  </r>
  <r>
    <x v="49"/>
    <n v="108"/>
    <x v="121"/>
    <n v="0"/>
    <n v="0"/>
    <n v="0"/>
    <n v="0"/>
    <n v="0"/>
    <n v="0"/>
    <n v="0"/>
  </r>
  <r>
    <x v="47"/>
    <n v="109"/>
    <x v="122"/>
    <n v="0"/>
    <n v="114857.45230428154"/>
    <n v="0"/>
    <n v="0"/>
    <n v="114857.45230428154"/>
    <n v="79958.277640522938"/>
    <n v="194815.72994480448"/>
  </r>
  <r>
    <x v="47"/>
    <n v="110"/>
    <x v="123"/>
    <n v="0"/>
    <n v="12604.433882303043"/>
    <n v="0"/>
    <n v="0"/>
    <n v="12604.433882303043"/>
    <n v="-4697.8806423193837"/>
    <n v="7906.5532399836593"/>
  </r>
  <r>
    <x v="46"/>
    <n v="111"/>
    <x v="124"/>
    <n v="0"/>
    <n v="49961.772842209088"/>
    <n v="0"/>
    <n v="0"/>
    <n v="49961.772842209088"/>
    <n v="-14245.920152786821"/>
    <n v="35715.852689422267"/>
  </r>
  <r>
    <x v="48"/>
    <n v="112"/>
    <x v="125"/>
    <n v="0"/>
    <n v="0"/>
    <n v="0"/>
    <n v="0"/>
    <n v="0"/>
    <n v="0"/>
    <n v="0"/>
  </r>
  <r>
    <x v="46"/>
    <n v="113"/>
    <x v="126"/>
    <n v="0"/>
    <n v="9480.412304024494"/>
    <n v="0"/>
    <n v="0"/>
    <n v="9480.412304024494"/>
    <n v="4582.8484889315951"/>
    <n v="14063.260792956089"/>
  </r>
  <r>
    <x v="55"/>
    <n v="114"/>
    <x v="127"/>
    <n v="0"/>
    <n v="43952.997234277376"/>
    <n v="0"/>
    <n v="0"/>
    <n v="43952.997234277376"/>
    <n v="-5014.3047982965145"/>
    <n v="38938.692435980862"/>
  </r>
  <r>
    <x v="55"/>
    <n v="115"/>
    <x v="128"/>
    <n v="0"/>
    <n v="0"/>
    <n v="0"/>
    <n v="0"/>
    <n v="0"/>
    <n v="0"/>
    <n v="0"/>
  </r>
  <r>
    <x v="56"/>
    <n v="116"/>
    <x v="129"/>
    <n v="0"/>
    <n v="350820.40006940172"/>
    <n v="0"/>
    <n v="0"/>
    <n v="350820.40006940172"/>
    <n v="-4527.1488316701143"/>
    <n v="346293.2512377316"/>
  </r>
  <r>
    <x v="56"/>
    <n v="117"/>
    <x v="130"/>
    <n v="0"/>
    <n v="0"/>
    <n v="0"/>
    <n v="0"/>
    <n v="0"/>
    <n v="0"/>
    <n v="0"/>
  </r>
  <r>
    <x v="57"/>
    <n v="118"/>
    <x v="131"/>
    <n v="0"/>
    <n v="0"/>
    <n v="0"/>
    <n v="0"/>
    <n v="0"/>
    <n v="0"/>
    <n v="0"/>
  </r>
  <r>
    <x v="57"/>
    <n v="119"/>
    <x v="132"/>
    <n v="0"/>
    <n v="5364929.2069910653"/>
    <n v="0"/>
    <n v="0"/>
    <n v="5364929.2069910653"/>
    <n v="14979.682448607869"/>
    <n v="5379908.8894396732"/>
  </r>
  <r>
    <x v="57"/>
    <n v="120"/>
    <x v="133"/>
    <n v="0"/>
    <n v="21254.181489213013"/>
    <n v="0"/>
    <n v="0"/>
    <n v="21254.181489213013"/>
    <n v="-5368.8140768101548"/>
    <n v="15885.367412402858"/>
  </r>
  <r>
    <x v="57"/>
    <n v="121"/>
    <x v="134"/>
    <n v="0"/>
    <n v="0"/>
    <n v="0"/>
    <n v="0"/>
    <n v="0"/>
    <n v="0"/>
    <n v="0"/>
  </r>
  <r>
    <x v="58"/>
    <n v="122"/>
    <x v="135"/>
    <n v="0"/>
    <n v="261433.65548859932"/>
    <n v="0"/>
    <n v="0"/>
    <n v="261433.65548859932"/>
    <n v="115190.23634313296"/>
    <n v="376623.8918317323"/>
  </r>
  <r>
    <x v="59"/>
    <n v="123"/>
    <x v="136"/>
    <n v="0"/>
    <n v="25831.866287441982"/>
    <n v="0"/>
    <n v="0"/>
    <n v="25831.866287441982"/>
    <n v="1257.4569602004412"/>
    <n v="27089.323247642424"/>
  </r>
  <r>
    <x v="60"/>
    <n v="124"/>
    <x v="137"/>
    <n v="0"/>
    <n v="0"/>
    <n v="0"/>
    <n v="0"/>
    <n v="0"/>
    <n v="0"/>
    <n v="0"/>
  </r>
  <r>
    <x v="57"/>
    <n v="125"/>
    <x v="138"/>
    <n v="0"/>
    <n v="0"/>
    <n v="0"/>
    <n v="0"/>
    <n v="0"/>
    <n v="0"/>
    <n v="0"/>
  </r>
  <r>
    <x v="60"/>
    <n v="126"/>
    <x v="139"/>
    <n v="0"/>
    <n v="0"/>
    <n v="0"/>
    <n v="0"/>
    <n v="0"/>
    <n v="0"/>
    <n v="0"/>
  </r>
  <r>
    <x v="61"/>
    <n v="127"/>
    <x v="140"/>
    <n v="0"/>
    <n v="43754.360024097805"/>
    <n v="0"/>
    <n v="0"/>
    <n v="43754.360024097805"/>
    <n v="963.75523575447005"/>
    <n v="44718.115259852275"/>
  </r>
  <r>
    <x v="60"/>
    <n v="128"/>
    <x v="141"/>
    <n v="0"/>
    <n v="0"/>
    <n v="0"/>
    <n v="0"/>
    <n v="0"/>
    <n v="0"/>
    <n v="0"/>
  </r>
  <r>
    <x v="62"/>
    <n v="129"/>
    <x v="142"/>
    <n v="0"/>
    <n v="219737.89927908964"/>
    <n v="0"/>
    <n v="0"/>
    <n v="219737.89927908964"/>
    <n v="135595.63423216747"/>
    <n v="355333.53351125715"/>
  </r>
  <r>
    <x v="63"/>
    <n v="130"/>
    <x v="143"/>
    <n v="0"/>
    <n v="0"/>
    <n v="0"/>
    <n v="0"/>
    <n v="0"/>
    <n v="0"/>
    <n v="0"/>
  </r>
  <r>
    <x v="64"/>
    <n v="131"/>
    <x v="144"/>
    <n v="0"/>
    <n v="656839.08027921326"/>
    <n v="0"/>
    <n v="0"/>
    <n v="656839.08027921326"/>
    <n v="44477.399517558399"/>
    <n v="701316.47979677166"/>
  </r>
  <r>
    <x v="65"/>
    <n v="132"/>
    <x v="145"/>
    <n v="0"/>
    <n v="89910.424498548498"/>
    <n v="0"/>
    <n v="0"/>
    <n v="89910.424498548498"/>
    <n v="-4910.0292986467102"/>
    <n v="85000.395199901788"/>
  </r>
  <r>
    <x v="66"/>
    <n v="133"/>
    <x v="146"/>
    <n v="0"/>
    <n v="22662.699888668078"/>
    <n v="0"/>
    <n v="0"/>
    <n v="22662.699888668078"/>
    <n v="15758.369116968308"/>
    <n v="38421.069005636382"/>
  </r>
  <r>
    <x v="67"/>
    <n v="134"/>
    <x v="147"/>
    <n v="0"/>
    <n v="17552.306208593924"/>
    <n v="0"/>
    <n v="0"/>
    <n v="17552.306208593924"/>
    <n v="12667.635679950487"/>
    <n v="30219.94188854441"/>
  </r>
  <r>
    <x v="64"/>
    <n v="135"/>
    <x v="148"/>
    <n v="0"/>
    <n v="0"/>
    <n v="0"/>
    <n v="0"/>
    <n v="0"/>
    <n v="0"/>
    <n v="0"/>
  </r>
  <r>
    <x v="64"/>
    <n v="136"/>
    <x v="149"/>
    <n v="0"/>
    <n v="0"/>
    <n v="0"/>
    <n v="0"/>
    <n v="0"/>
    <n v="0"/>
    <n v="0"/>
  </r>
  <r>
    <x v="68"/>
    <n v="137"/>
    <x v="150"/>
    <n v="0"/>
    <n v="157943.66898504811"/>
    <n v="0"/>
    <n v="0"/>
    <n v="157943.66898504811"/>
    <n v="-151181.12233769079"/>
    <n v="6762.5466473573179"/>
  </r>
  <r>
    <x v="68"/>
    <n v="138"/>
    <x v="151"/>
    <n v="0"/>
    <n v="426167.10547614872"/>
    <n v="0"/>
    <n v="0"/>
    <n v="426167.10547614872"/>
    <n v="54029.611257285113"/>
    <n v="480196.71673343383"/>
  </r>
  <r>
    <x v="64"/>
    <n v="139"/>
    <x v="152"/>
    <n v="0"/>
    <n v="0"/>
    <n v="0"/>
    <n v="0"/>
    <n v="0"/>
    <n v="0"/>
    <n v="0"/>
  </r>
  <r>
    <x v="64"/>
    <n v="140"/>
    <x v="153"/>
    <n v="0"/>
    <n v="0"/>
    <n v="0"/>
    <n v="0"/>
    <n v="0"/>
    <n v="0"/>
    <n v="0"/>
  </r>
  <r>
    <x v="64"/>
    <n v="141"/>
    <x v="154"/>
    <n v="0"/>
    <n v="0"/>
    <n v="0"/>
    <n v="0"/>
    <n v="0"/>
    <n v="0"/>
    <n v="0"/>
  </r>
  <r>
    <x v="69"/>
    <n v="142"/>
    <x v="155"/>
    <n v="0"/>
    <n v="139009.93126929633"/>
    <n v="0"/>
    <n v="0"/>
    <n v="139009.93126929633"/>
    <n v="-191711.08758590877"/>
    <n v="-52701.15631661244"/>
  </r>
  <r>
    <x v="70"/>
    <n v="143"/>
    <x v="156"/>
    <n v="0"/>
    <n v="8749.0662119997487"/>
    <n v="0"/>
    <n v="0"/>
    <n v="8749.0662119997487"/>
    <n v="1485.057068139261"/>
    <n v="10234.123280139011"/>
  </r>
  <r>
    <x v="71"/>
    <n v="144"/>
    <x v="157"/>
    <n v="0"/>
    <n v="63256.922478091052"/>
    <n v="0"/>
    <n v="0"/>
    <n v="63256.922478091052"/>
    <n v="-104617.49331974724"/>
    <n v="-41360.57084165619"/>
  </r>
  <r>
    <x v="72"/>
    <n v="145"/>
    <x v="158"/>
    <n v="0"/>
    <n v="56268.504265410142"/>
    <n v="0"/>
    <n v="0"/>
    <n v="56268.504265410142"/>
    <n v="-106507.04371925278"/>
    <n v="-50238.539453842634"/>
  </r>
  <r>
    <x v="73"/>
    <n v="146"/>
    <x v="159"/>
    <n v="0"/>
    <n v="0"/>
    <n v="0"/>
    <n v="0"/>
    <n v="0"/>
    <n v="-60.887816800657006"/>
    <n v="-60.887816800657006"/>
  </r>
  <r>
    <x v="74"/>
    <n v="147"/>
    <x v="160"/>
    <n v="0"/>
    <n v="268981.8694754226"/>
    <n v="0"/>
    <n v="0"/>
    <n v="268981.8694754226"/>
    <n v="-25873.061017575004"/>
    <n v="243108.8084578476"/>
  </r>
  <r>
    <x v="51"/>
    <n v="148"/>
    <x v="161"/>
    <n v="0"/>
    <n v="68620.127152939211"/>
    <n v="0"/>
    <n v="0"/>
    <n v="68620.127152939211"/>
    <n v="-78855.965393903956"/>
    <n v="-10235.838240964746"/>
  </r>
  <r>
    <x v="75"/>
    <n v="149"/>
    <x v="162"/>
    <n v="0"/>
    <n v="1058357.1137648982"/>
    <n v="0"/>
    <n v="0"/>
    <n v="1058357.1137648982"/>
    <n v="-291905.33087430289"/>
    <n v="766451.78289059526"/>
  </r>
  <r>
    <x v="75"/>
    <n v="150"/>
    <x v="163"/>
    <n v="0"/>
    <n v="274146.4369400912"/>
    <n v="0"/>
    <n v="0"/>
    <n v="274146.4369400912"/>
    <n v="121347.88248186534"/>
    <n v="395494.31942195655"/>
  </r>
  <r>
    <x v="76"/>
    <n v="151"/>
    <x v="164"/>
    <n v="0"/>
    <n v="0"/>
    <n v="0"/>
    <n v="0"/>
    <n v="0"/>
    <n v="0"/>
    <n v="0"/>
  </r>
  <r>
    <x v="77"/>
    <n v="152"/>
    <x v="165"/>
    <n v="0"/>
    <n v="420632.35048341833"/>
    <n v="0"/>
    <n v="0"/>
    <n v="420632.35048341833"/>
    <n v="-66598.734851511777"/>
    <n v="354033.61563190655"/>
  </r>
  <r>
    <x v="52"/>
    <n v="153"/>
    <x v="166"/>
    <n v="0"/>
    <n v="20008.18444354122"/>
    <n v="0"/>
    <n v="0"/>
    <n v="20008.18444354122"/>
    <n v="2429.1258642254797"/>
    <n v="22437.3103077667"/>
  </r>
  <r>
    <x v="78"/>
    <n v="154"/>
    <x v="167"/>
    <n v="0"/>
    <n v="57667.993700766143"/>
    <n v="0"/>
    <n v="0"/>
    <n v="57667.993700766143"/>
    <n v="-68316.239320118068"/>
    <n v="-10648.245619351925"/>
  </r>
  <r>
    <x v="79"/>
    <n v="155"/>
    <x v="168"/>
    <n v="0"/>
    <n v="5417.3784594425679"/>
    <n v="0"/>
    <n v="0"/>
    <n v="5417.3784594425679"/>
    <n v="2259.9673589570393"/>
    <n v="7677.3458183996072"/>
  </r>
  <r>
    <x v="78"/>
    <n v="156"/>
    <x v="169"/>
    <n v="0"/>
    <n v="0"/>
    <n v="0"/>
    <n v="0"/>
    <n v="0"/>
    <n v="0"/>
    <n v="0"/>
  </r>
  <r>
    <x v="80"/>
    <n v="157"/>
    <x v="170"/>
    <n v="0"/>
    <n v="17498.132423999497"/>
    <n v="0"/>
    <n v="0"/>
    <n v="17498.132423999497"/>
    <n v="-4260.3141087994991"/>
    <n v="13237.818315199998"/>
  </r>
  <r>
    <x v="81"/>
    <n v="158"/>
    <x v="171"/>
    <n v="0"/>
    <n v="0"/>
    <n v="0"/>
    <n v="0"/>
    <n v="0"/>
    <n v="0"/>
    <n v="0"/>
  </r>
  <r>
    <x v="82"/>
    <n v="159"/>
    <x v="172"/>
    <n v="0"/>
    <n v="578124.57126351283"/>
    <n v="0"/>
    <n v="0"/>
    <n v="578124.57126351283"/>
    <n v="78369.01107779867"/>
    <n v="656493.5823413115"/>
  </r>
  <r>
    <x v="81"/>
    <n v="160"/>
    <x v="173"/>
    <n v="0"/>
    <n v="87617.067617384484"/>
    <n v="0"/>
    <n v="0"/>
    <n v="87617.067617384484"/>
    <n v="43112.780996387984"/>
    <n v="130729.84861377247"/>
  </r>
  <r>
    <x v="83"/>
    <n v="161"/>
    <x v="174"/>
    <n v="0"/>
    <n v="343245.09919028118"/>
    <n v="0"/>
    <n v="0"/>
    <n v="343245.09919028118"/>
    <n v="271866.36398651451"/>
    <n v="615111.46317679575"/>
  </r>
  <r>
    <x v="83"/>
    <n v="162"/>
    <x v="175"/>
    <n v="0"/>
    <n v="0"/>
    <n v="0"/>
    <n v="0"/>
    <n v="0"/>
    <n v="0"/>
    <n v="0"/>
  </r>
  <r>
    <x v="84"/>
    <n v="163"/>
    <x v="176"/>
    <n v="0"/>
    <n v="0"/>
    <n v="0"/>
    <n v="0"/>
    <n v="0"/>
    <n v="-761.09771000821252"/>
    <n v="-761.09771000821252"/>
  </r>
  <r>
    <x v="85"/>
    <n v="164"/>
    <x v="177"/>
    <n v="0"/>
    <n v="11430.668549423819"/>
    <n v="0"/>
    <n v="0"/>
    <n v="11430.668549423819"/>
    <n v="-42503.399860752732"/>
    <n v="-31072.731311328913"/>
  </r>
  <r>
    <x v="86"/>
    <n v="165"/>
    <x v="178"/>
    <n v="0"/>
    <n v="41894.393419689193"/>
    <n v="0"/>
    <n v="0"/>
    <n v="41894.393419689193"/>
    <n v="13102.291272140566"/>
    <n v="54996.68469182976"/>
  </r>
  <r>
    <x v="83"/>
    <n v="166"/>
    <x v="179"/>
    <n v="0"/>
    <n v="0"/>
    <n v="0"/>
    <n v="0"/>
    <n v="0"/>
    <n v="0"/>
    <n v="0"/>
  </r>
  <r>
    <x v="83"/>
    <n v="167"/>
    <x v="180"/>
    <n v="0"/>
    <n v="0"/>
    <n v="0"/>
    <n v="0"/>
    <n v="0"/>
    <n v="0"/>
    <n v="0"/>
  </r>
  <r>
    <x v="87"/>
    <n v="210"/>
    <x v="181"/>
    <n v="0"/>
    <n v="11087.567913659122"/>
    <n v="0"/>
    <n v="0"/>
    <n v="11087.567913659122"/>
    <s v="exclude - pd separately"/>
    <s v="exclude - pd separately"/>
  </r>
  <r>
    <x v="88"/>
    <n v="168"/>
    <x v="182"/>
    <n v="0"/>
    <n v="363731.81873107312"/>
    <n v="0"/>
    <n v="0"/>
    <n v="363731.81873107312"/>
    <n v="40640.922911596776"/>
    <n v="404372.74164266989"/>
  </r>
  <r>
    <x v="88"/>
    <n v="169"/>
    <x v="183"/>
    <n v="0"/>
    <n v="0"/>
    <n v="0"/>
    <n v="0"/>
    <n v="0"/>
    <n v="0"/>
    <n v="0"/>
  </r>
  <r>
    <x v="89"/>
    <n v="170"/>
    <x v="184"/>
    <n v="0"/>
    <n v="0"/>
    <n v="0"/>
    <n v="0"/>
    <n v="0"/>
    <n v="-7656.6429626826175"/>
    <n v="-7656.6429626826175"/>
  </r>
  <r>
    <x v="90"/>
    <n v="171"/>
    <x v="185"/>
    <n v="0"/>
    <n v="568951.14373885666"/>
    <n v="0"/>
    <n v="0"/>
    <n v="568951.14373885666"/>
    <n v="-29570.553808979981"/>
    <n v="539380.58992987662"/>
  </r>
  <r>
    <x v="89"/>
    <n v="172"/>
    <x v="186"/>
    <n v="0"/>
    <n v="0"/>
    <n v="0"/>
    <n v="0"/>
    <n v="0"/>
    <n v="0"/>
    <n v="0"/>
  </r>
  <r>
    <x v="46"/>
    <n v="204"/>
    <x v="187"/>
    <n v="0"/>
    <n v="7602.387771417737"/>
    <n v="0"/>
    <n v="0"/>
    <n v="7602.387771417737"/>
    <n v="-64891.50182491872"/>
    <n v="-57289.114053500984"/>
  </r>
  <r>
    <x v="89"/>
    <n v="173"/>
    <x v="188"/>
    <n v="0"/>
    <n v="220974.86736066241"/>
    <n v="0"/>
    <n v="0"/>
    <n v="220974.86736066241"/>
    <n v="113557.36668385031"/>
    <n v="334532.23404451273"/>
  </r>
  <r>
    <x v="89"/>
    <n v="205"/>
    <x v="189"/>
    <n v="0"/>
    <n v="0"/>
    <n v="0"/>
    <n v="0"/>
    <n v="0"/>
    <n v="0"/>
    <n v="0"/>
  </r>
  <r>
    <x v="91"/>
    <n v="174"/>
    <x v="190"/>
    <n v="0"/>
    <n v="3011620.0042092134"/>
    <n v="0"/>
    <n v="244491.690086847"/>
    <n v="3256111.6942960606"/>
    <n v="232732.96700778278"/>
    <n v="3488844.6613038434"/>
  </r>
  <r>
    <x v="92"/>
    <n v="175"/>
    <x v="191"/>
    <n v="0"/>
    <n v="109115.03113727241"/>
    <n v="0"/>
    <n v="0"/>
    <n v="109115.03113727241"/>
    <n v="58253.054458952109"/>
    <n v="167368.08559622453"/>
  </r>
  <r>
    <x v="93"/>
    <n v="176"/>
    <x v="192"/>
    <n v="0"/>
    <n v="86307.867823019173"/>
    <n v="0"/>
    <n v="0"/>
    <n v="86307.867823019173"/>
    <n v="21470.135343110727"/>
    <n v="107778.0031661299"/>
  </r>
  <r>
    <x v="64"/>
    <n v="177"/>
    <x v="193"/>
    <n v="0"/>
    <n v="0"/>
    <n v="0"/>
    <n v="0"/>
    <n v="0"/>
    <n v="0"/>
    <n v="0"/>
  </r>
  <r>
    <x v="94"/>
    <n v="178"/>
    <x v="194"/>
    <n v="0"/>
    <n v="6627.2596487180745"/>
    <n v="0"/>
    <n v="0"/>
    <n v="6627.2596487180745"/>
    <n v="-43.604927930858139"/>
    <n v="6583.6547207872163"/>
  </r>
  <r>
    <x v="94"/>
    <n v="179"/>
    <x v="195"/>
    <n v="0"/>
    <n v="0"/>
    <n v="0"/>
    <n v="0"/>
    <n v="0"/>
    <n v="0"/>
    <n v="0"/>
  </r>
  <r>
    <x v="60"/>
    <n v="180"/>
    <x v="196"/>
    <n v="0"/>
    <n v="0"/>
    <n v="0"/>
    <n v="0"/>
    <n v="0"/>
    <n v="0"/>
    <n v="0"/>
  </r>
  <r>
    <x v="94"/>
    <n v="181"/>
    <x v="197"/>
    <n v="0"/>
    <n v="0"/>
    <n v="0"/>
    <n v="0"/>
    <n v="0"/>
    <n v="0"/>
    <n v="0"/>
  </r>
  <r>
    <x v="60"/>
    <n v="182"/>
    <x v="198"/>
    <n v="0"/>
    <n v="598006.350209667"/>
    <n v="0"/>
    <n v="0"/>
    <n v="598006.350209667"/>
    <n v="-169240.33509226429"/>
    <n v="428766.01511740271"/>
  </r>
  <r>
    <x v="95"/>
    <n v="183"/>
    <x v="199"/>
    <n v="0"/>
    <n v="0"/>
    <n v="0"/>
    <n v="0"/>
    <n v="0"/>
    <n v="0"/>
    <n v="0"/>
  </r>
  <r>
    <x v="96"/>
    <n v="184"/>
    <x v="200"/>
    <n v="0"/>
    <n v="100519.45731495688"/>
    <n v="0"/>
    <n v="0"/>
    <n v="100519.45731495688"/>
    <n v="-49447.57831645917"/>
    <n v="51071.878998497705"/>
  </r>
  <r>
    <x v="96"/>
    <n v="185"/>
    <x v="201"/>
    <n v="0"/>
    <n v="0"/>
    <n v="0"/>
    <n v="0"/>
    <n v="0"/>
    <n v="0"/>
    <n v="0"/>
  </r>
  <r>
    <x v="97"/>
    <n v="186"/>
    <x v="202"/>
    <n v="0"/>
    <n v="0"/>
    <n v="0"/>
    <n v="0"/>
    <n v="0"/>
    <n v="0"/>
    <n v="0"/>
  </r>
  <r>
    <x v="67"/>
    <n v="187"/>
    <x v="203"/>
    <n v="0"/>
    <n v="7963.5463353805753"/>
    <n v="0"/>
    <n v="0"/>
    <n v="7963.5463353805753"/>
    <n v="-10419.771575615434"/>
    <n v="-2456.2252402348586"/>
  </r>
  <r>
    <x v="98"/>
    <n v="188"/>
    <x v="204"/>
    <n v="0"/>
    <n v="0"/>
    <n v="0"/>
    <n v="0"/>
    <n v="0"/>
    <n v="0"/>
    <n v="0"/>
  </r>
  <r>
    <x v="87"/>
    <n v="189"/>
    <x v="205"/>
    <n v="0"/>
    <n v="750984.08894022612"/>
    <n v="0"/>
    <n v="0"/>
    <n v="750984.08894022612"/>
    <n v="72383.425219345139"/>
    <n v="823367.51415957126"/>
  </r>
  <r>
    <x v="99"/>
    <n v="190"/>
    <x v="206"/>
    <n v="0"/>
    <n v="24269.85549830271"/>
    <n v="0"/>
    <n v="0"/>
    <n v="24269.85549830271"/>
    <n v="-52851.310709708006"/>
    <n v="-28581.455211405297"/>
  </r>
  <r>
    <x v="100"/>
    <n v="191"/>
    <x v="207"/>
    <n v="0"/>
    <n v="59356.409987292413"/>
    <n v="0"/>
    <n v="0"/>
    <n v="59356.409987292413"/>
    <n v="17426.401520122148"/>
    <n v="76782.811507414561"/>
  </r>
  <r>
    <x v="101"/>
    <n v="192"/>
    <x v="208"/>
    <n v="0"/>
    <n v="49894.055611466065"/>
    <n v="0"/>
    <n v="0"/>
    <n v="49894.055611466065"/>
    <n v="-27448.580830588449"/>
    <n v="22445.474780877616"/>
  </r>
  <r>
    <x v="102"/>
    <n v="193"/>
    <x v="209"/>
    <n v="0"/>
    <n v="1896.0824608048988"/>
    <n v="0"/>
    <n v="0"/>
    <n v="1896.0824608048988"/>
    <n v="-18097.173293638847"/>
    <n v="-16201.090832833948"/>
  </r>
  <r>
    <x v="103"/>
    <n v="194"/>
    <x v="210"/>
    <n v="0"/>
    <n v="3774.1069934116554"/>
    <n v="0"/>
    <n v="0"/>
    <n v="3774.1069934116554"/>
    <n v="-758.01611535109714"/>
    <n v="3016.0908780605582"/>
  </r>
  <r>
    <x v="101"/>
    <n v="195"/>
    <x v="211"/>
    <n v="0"/>
    <n v="0"/>
    <n v="0"/>
    <n v="0"/>
    <n v="0"/>
    <n v="0"/>
    <n v="0"/>
  </r>
  <r>
    <x v="89"/>
    <n v="196"/>
    <x v="212"/>
    <n v="0"/>
    <n v="0"/>
    <n v="0"/>
    <n v="0"/>
    <n v="0"/>
    <n v="0"/>
    <n v="0"/>
  </r>
  <r>
    <x v="85"/>
    <n v="197"/>
    <x v="213"/>
    <n v="0"/>
    <n v="0"/>
    <n v="0"/>
    <n v="0"/>
    <n v="0"/>
    <n v="-6804.2135274734201"/>
    <n v="-6804.2135274734201"/>
  </r>
  <r>
    <x v="26"/>
    <n v="198"/>
    <x v="214"/>
    <n v="0"/>
    <n v="0"/>
    <n v="0"/>
    <n v="0"/>
    <n v="0"/>
    <n v="0"/>
    <n v="0"/>
  </r>
  <r>
    <x v="104"/>
    <n v="199"/>
    <x v="215"/>
    <n v="0"/>
    <n v="567921.84183156257"/>
    <n v="0"/>
    <n v="0"/>
    <n v="567921.84183156257"/>
    <n v="-679.57164636743255"/>
    <n v="567242.2701851951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C3D62EB-38B3-4465-AE94-AA28DA3836BD}" name="PivotTable1" cacheId="0" applyNumberFormats="0" applyBorderFormats="0" applyFontFormats="0" applyPatternFormats="0" applyAlignmentFormats="0" applyWidthHeightFormats="1" dataCaption="Values" updatedVersion="6" minRefreshableVersion="3" useAutoFormatting="1" itemPrintTitles="1" createdVersion="5" indent="0" compact="0" compactData="0" multipleFieldFilters="0">
  <location ref="A6:I328" firstHeaderRow="0" firstDataRow="1" firstDataCol="2"/>
  <pivotFields count="10">
    <pivotField axis="axisRow" compact="0" outline="0" showAll="0" sortType="ascending">
      <items count="106">
        <item x="1"/>
        <item x="101"/>
        <item x="4"/>
        <item x="2"/>
        <item x="3"/>
        <item x="8"/>
        <item x="0"/>
        <item x="10"/>
        <item x="12"/>
        <item x="15"/>
        <item x="13"/>
        <item x="14"/>
        <item x="66"/>
        <item x="16"/>
        <item x="26"/>
        <item x="9"/>
        <item x="20"/>
        <item x="22"/>
        <item x="25"/>
        <item x="24"/>
        <item x="23"/>
        <item x="27"/>
        <item x="18"/>
        <item x="6"/>
        <item x="31"/>
        <item x="33"/>
        <item x="34"/>
        <item x="35"/>
        <item x="21"/>
        <item x="39"/>
        <item x="17"/>
        <item x="28"/>
        <item x="32"/>
        <item x="61"/>
        <item x="36"/>
        <item x="38"/>
        <item x="41"/>
        <item x="42"/>
        <item x="43"/>
        <item x="11"/>
        <item x="44"/>
        <item x="85"/>
        <item x="45"/>
        <item x="40"/>
        <item x="49"/>
        <item x="47"/>
        <item x="50"/>
        <item x="46"/>
        <item x="53"/>
        <item x="48"/>
        <item x="55"/>
        <item x="57"/>
        <item x="84"/>
        <item x="86"/>
        <item x="89"/>
        <item x="73"/>
        <item x="75"/>
        <item x="60"/>
        <item x="96"/>
        <item x="58"/>
        <item x="59"/>
        <item x="56"/>
        <item x="95"/>
        <item x="67"/>
        <item x="97"/>
        <item x="94"/>
        <item x="98"/>
        <item x="62"/>
        <item x="90"/>
        <item x="78"/>
        <item x="79"/>
        <item x="88"/>
        <item x="80"/>
        <item x="82"/>
        <item x="83"/>
        <item x="81"/>
        <item x="76"/>
        <item x="52"/>
        <item x="93"/>
        <item x="64"/>
        <item x="92"/>
        <item x="63"/>
        <item x="70"/>
        <item x="29"/>
        <item x="68"/>
        <item x="51"/>
        <item x="77"/>
        <item x="74"/>
        <item x="71"/>
        <item x="5"/>
        <item x="65"/>
        <item x="69"/>
        <item x="72"/>
        <item x="91"/>
        <item x="87"/>
        <item x="54"/>
        <item x="99"/>
        <item x="37"/>
        <item x="100"/>
        <item x="7"/>
        <item x="102"/>
        <item x="103"/>
        <item x="19"/>
        <item x="30"/>
        <item x="104"/>
        <item t="default"/>
      </items>
    </pivotField>
    <pivotField compact="0" outline="0" showAll="0"/>
    <pivotField axis="axisRow" compact="0" outline="0" showAll="0" sortType="ascending">
      <items count="217">
        <item x="15"/>
        <item x="3"/>
        <item x="16"/>
        <item x="17"/>
        <item x="18"/>
        <item x="19"/>
        <item x="20"/>
        <item x="21"/>
        <item x="22"/>
        <item x="23"/>
        <item x="24"/>
        <item x="25"/>
        <item x="0"/>
        <item x="1"/>
        <item x="2"/>
        <item x="4"/>
        <item x="5"/>
        <item x="6"/>
        <item x="7"/>
        <item x="8"/>
        <item x="9"/>
        <item x="10"/>
        <item x="11"/>
        <item x="14"/>
        <item x="12"/>
        <item x="26"/>
        <item x="27"/>
        <item x="28"/>
        <item x="29"/>
        <item x="30"/>
        <item x="31"/>
        <item x="32"/>
        <item x="33"/>
        <item x="34"/>
        <item x="35"/>
        <item x="36"/>
        <item x="37"/>
        <item x="38"/>
        <item x="39"/>
        <item x="13"/>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4"/>
        <item x="113"/>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t="default"/>
      </items>
    </pivotField>
    <pivotField dataField="1" compact="0" numFmtId="168" outline="0" showAll="0"/>
    <pivotField dataField="1" compact="0" numFmtId="168" outline="0" showAll="0"/>
    <pivotField dataField="1" compact="0" numFmtId="168" outline="0" showAll="0"/>
    <pivotField dataField="1" compact="0" numFmtId="168" outline="0" showAll="0"/>
    <pivotField dataField="1" compact="0" numFmtId="168" outline="0" showAll="0"/>
    <pivotField dataField="1" compact="0" outline="0" showAll="0"/>
    <pivotField dataField="1" compact="0" outline="0" showAll="0"/>
  </pivotFields>
  <rowFields count="2">
    <field x="0"/>
    <field x="2"/>
  </rowFields>
  <rowItems count="322">
    <i>
      <x/>
      <x/>
    </i>
    <i r="1">
      <x v="2"/>
    </i>
    <i t="default">
      <x/>
    </i>
    <i>
      <x v="1"/>
      <x v="208"/>
    </i>
    <i r="1">
      <x v="211"/>
    </i>
    <i t="default">
      <x v="1"/>
    </i>
    <i>
      <x v="2"/>
      <x v="6"/>
    </i>
    <i t="default">
      <x v="2"/>
    </i>
    <i>
      <x v="3"/>
      <x v="3"/>
    </i>
    <i t="default">
      <x v="3"/>
    </i>
    <i>
      <x v="4"/>
      <x v="4"/>
    </i>
    <i r="1">
      <x v="5"/>
    </i>
    <i t="default">
      <x v="4"/>
    </i>
    <i>
      <x v="5"/>
      <x v="10"/>
    </i>
    <i t="default">
      <x v="5"/>
    </i>
    <i>
      <x v="6"/>
      <x v="1"/>
    </i>
    <i r="1">
      <x v="12"/>
    </i>
    <i r="1">
      <x v="13"/>
    </i>
    <i r="1">
      <x v="14"/>
    </i>
    <i r="1">
      <x v="15"/>
    </i>
    <i r="1">
      <x v="16"/>
    </i>
    <i r="1">
      <x v="17"/>
    </i>
    <i r="1">
      <x v="18"/>
    </i>
    <i r="1">
      <x v="19"/>
    </i>
    <i r="1">
      <x v="20"/>
    </i>
    <i r="1">
      <x v="21"/>
    </i>
    <i r="1">
      <x v="22"/>
    </i>
    <i r="1">
      <x v="23"/>
    </i>
    <i r="1">
      <x v="24"/>
    </i>
    <i r="1">
      <x v="39"/>
    </i>
    <i t="default">
      <x v="6"/>
    </i>
    <i>
      <x v="7"/>
      <x v="25"/>
    </i>
    <i t="default">
      <x v="7"/>
    </i>
    <i>
      <x v="8"/>
      <x v="27"/>
    </i>
    <i t="default">
      <x v="8"/>
    </i>
    <i>
      <x v="9"/>
      <x v="30"/>
    </i>
    <i t="default">
      <x v="9"/>
    </i>
    <i>
      <x v="10"/>
      <x v="28"/>
    </i>
    <i t="default">
      <x v="10"/>
    </i>
    <i>
      <x v="11"/>
      <x v="29"/>
    </i>
    <i t="default">
      <x v="11"/>
    </i>
    <i>
      <x v="12"/>
      <x v="146"/>
    </i>
    <i t="default">
      <x v="12"/>
    </i>
    <i>
      <x v="13"/>
      <x v="31"/>
    </i>
    <i t="default">
      <x v="13"/>
    </i>
    <i>
      <x v="14"/>
      <x v="44"/>
    </i>
    <i r="1">
      <x v="214"/>
    </i>
    <i t="default">
      <x v="14"/>
    </i>
    <i>
      <x v="15"/>
      <x v="11"/>
    </i>
    <i r="1">
      <x v="35"/>
    </i>
    <i r="1">
      <x v="38"/>
    </i>
    <i t="default">
      <x v="15"/>
    </i>
    <i>
      <x v="16"/>
      <x v="36"/>
    </i>
    <i t="default">
      <x v="16"/>
    </i>
    <i>
      <x v="17"/>
      <x v="40"/>
    </i>
    <i r="1">
      <x v="55"/>
    </i>
    <i r="1">
      <x v="56"/>
    </i>
    <i t="default">
      <x v="17"/>
    </i>
    <i>
      <x v="18"/>
      <x v="43"/>
    </i>
    <i t="default">
      <x v="18"/>
    </i>
    <i>
      <x v="19"/>
      <x v="42"/>
    </i>
    <i t="default">
      <x v="19"/>
    </i>
    <i>
      <x v="20"/>
      <x v="41"/>
    </i>
    <i t="default">
      <x v="20"/>
    </i>
    <i>
      <x v="21"/>
      <x v="45"/>
    </i>
    <i t="default">
      <x v="21"/>
    </i>
    <i>
      <x v="22"/>
      <x v="33"/>
    </i>
    <i t="default">
      <x v="22"/>
    </i>
    <i>
      <x v="23"/>
      <x v="8"/>
    </i>
    <i t="default">
      <x v="23"/>
    </i>
    <i>
      <x v="24"/>
      <x v="49"/>
    </i>
    <i r="1">
      <x v="50"/>
    </i>
    <i t="default">
      <x v="24"/>
    </i>
    <i>
      <x v="25"/>
      <x v="52"/>
    </i>
    <i r="1">
      <x v="54"/>
    </i>
    <i r="1">
      <x v="60"/>
    </i>
    <i t="default">
      <x v="25"/>
    </i>
    <i>
      <x v="26"/>
      <x v="53"/>
    </i>
    <i t="default">
      <x v="26"/>
    </i>
    <i>
      <x v="27"/>
      <x v="57"/>
    </i>
    <i t="default">
      <x v="27"/>
    </i>
    <i>
      <x v="28"/>
      <x v="37"/>
    </i>
    <i t="default">
      <x v="28"/>
    </i>
    <i>
      <x v="29"/>
      <x v="62"/>
    </i>
    <i t="default">
      <x v="29"/>
    </i>
    <i>
      <x v="30"/>
      <x v="32"/>
    </i>
    <i t="default">
      <x v="30"/>
    </i>
    <i>
      <x v="31"/>
      <x v="46"/>
    </i>
    <i t="default">
      <x v="31"/>
    </i>
    <i>
      <x v="32"/>
      <x v="51"/>
    </i>
    <i t="default">
      <x v="32"/>
    </i>
    <i>
      <x v="33"/>
      <x v="140"/>
    </i>
    <i t="default">
      <x v="33"/>
    </i>
    <i>
      <x v="34"/>
      <x v="58"/>
    </i>
    <i t="default">
      <x v="34"/>
    </i>
    <i>
      <x v="35"/>
      <x v="61"/>
    </i>
    <i r="1">
      <x v="64"/>
    </i>
    <i r="1">
      <x v="66"/>
    </i>
    <i t="default">
      <x v="35"/>
    </i>
    <i>
      <x v="36"/>
      <x v="65"/>
    </i>
    <i t="default">
      <x v="36"/>
    </i>
    <i>
      <x v="37"/>
      <x v="67"/>
    </i>
    <i t="default">
      <x v="37"/>
    </i>
    <i>
      <x v="38"/>
      <x v="68"/>
    </i>
    <i t="default">
      <x v="38"/>
    </i>
    <i>
      <x v="39"/>
      <x v="26"/>
    </i>
    <i t="default">
      <x v="39"/>
    </i>
    <i>
      <x v="40"/>
      <x v="69"/>
    </i>
    <i t="default">
      <x v="40"/>
    </i>
    <i>
      <x v="41"/>
      <x v="177"/>
    </i>
    <i r="1">
      <x v="213"/>
    </i>
    <i t="default">
      <x v="41"/>
    </i>
    <i>
      <x v="42"/>
      <x v="70"/>
    </i>
    <i r="1">
      <x v="71"/>
    </i>
    <i r="1">
      <x v="72"/>
    </i>
    <i r="1">
      <x v="73"/>
    </i>
    <i r="1">
      <x v="74"/>
    </i>
    <i t="default">
      <x v="42"/>
    </i>
    <i>
      <x v="43"/>
      <x v="63"/>
    </i>
    <i t="default">
      <x v="43"/>
    </i>
    <i>
      <x v="44"/>
      <x v="81"/>
    </i>
    <i r="1">
      <x v="121"/>
    </i>
    <i t="default">
      <x v="44"/>
    </i>
    <i>
      <x v="45"/>
      <x v="76"/>
    </i>
    <i r="1">
      <x v="79"/>
    </i>
    <i r="1">
      <x v="82"/>
    </i>
    <i r="1">
      <x v="84"/>
    </i>
    <i r="1">
      <x v="89"/>
    </i>
    <i r="1">
      <x v="103"/>
    </i>
    <i r="1">
      <x v="122"/>
    </i>
    <i r="1">
      <x v="123"/>
    </i>
    <i t="default">
      <x v="45"/>
    </i>
    <i>
      <x v="46"/>
      <x v="85"/>
    </i>
    <i t="default">
      <x v="46"/>
    </i>
    <i>
      <x v="47"/>
      <x v="75"/>
    </i>
    <i r="1">
      <x v="80"/>
    </i>
    <i r="1">
      <x v="83"/>
    </i>
    <i r="1">
      <x v="86"/>
    </i>
    <i r="1">
      <x v="87"/>
    </i>
    <i r="1">
      <x v="90"/>
    </i>
    <i r="1">
      <x v="91"/>
    </i>
    <i r="1">
      <x v="92"/>
    </i>
    <i r="1">
      <x v="99"/>
    </i>
    <i r="1">
      <x v="101"/>
    </i>
    <i r="1">
      <x v="104"/>
    </i>
    <i r="1">
      <x v="105"/>
    </i>
    <i r="1">
      <x v="106"/>
    </i>
    <i r="1">
      <x v="107"/>
    </i>
    <i r="1">
      <x v="108"/>
    </i>
    <i r="1">
      <x v="109"/>
    </i>
    <i r="1">
      <x v="110"/>
    </i>
    <i r="1">
      <x v="111"/>
    </i>
    <i r="1">
      <x v="112"/>
    </i>
    <i r="1">
      <x v="124"/>
    </i>
    <i r="1">
      <x v="126"/>
    </i>
    <i r="1">
      <x v="187"/>
    </i>
    <i t="default">
      <x v="47"/>
    </i>
    <i>
      <x v="48"/>
      <x v="114"/>
    </i>
    <i r="1">
      <x v="115"/>
    </i>
    <i t="default">
      <x v="48"/>
    </i>
    <i>
      <x v="49"/>
      <x v="77"/>
    </i>
    <i r="1">
      <x v="78"/>
    </i>
    <i r="1">
      <x v="113"/>
    </i>
    <i r="1">
      <x v="118"/>
    </i>
    <i r="1">
      <x v="125"/>
    </i>
    <i t="default">
      <x v="49"/>
    </i>
    <i>
      <x v="50"/>
      <x v="127"/>
    </i>
    <i r="1">
      <x v="128"/>
    </i>
    <i t="default">
      <x v="50"/>
    </i>
    <i>
      <x v="51"/>
      <x v="131"/>
    </i>
    <i r="1">
      <x v="132"/>
    </i>
    <i r="1">
      <x v="133"/>
    </i>
    <i r="1">
      <x v="134"/>
    </i>
    <i r="1">
      <x v="138"/>
    </i>
    <i t="default">
      <x v="51"/>
    </i>
    <i>
      <x v="52"/>
      <x v="176"/>
    </i>
    <i t="default">
      <x v="52"/>
    </i>
    <i>
      <x v="53"/>
      <x v="178"/>
    </i>
    <i t="default">
      <x v="53"/>
    </i>
    <i>
      <x v="54"/>
      <x v="184"/>
    </i>
    <i r="1">
      <x v="186"/>
    </i>
    <i r="1">
      <x v="188"/>
    </i>
    <i r="1">
      <x v="189"/>
    </i>
    <i r="1">
      <x v="212"/>
    </i>
    <i t="default">
      <x v="54"/>
    </i>
    <i>
      <x v="55"/>
      <x v="159"/>
    </i>
    <i t="default">
      <x v="55"/>
    </i>
    <i>
      <x v="56"/>
      <x v="162"/>
    </i>
    <i r="1">
      <x v="163"/>
    </i>
    <i t="default">
      <x v="56"/>
    </i>
    <i>
      <x v="57"/>
      <x v="137"/>
    </i>
    <i r="1">
      <x v="139"/>
    </i>
    <i r="1">
      <x v="141"/>
    </i>
    <i r="1">
      <x v="196"/>
    </i>
    <i r="1">
      <x v="198"/>
    </i>
    <i t="default">
      <x v="57"/>
    </i>
    <i>
      <x v="58"/>
      <x v="200"/>
    </i>
    <i r="1">
      <x v="201"/>
    </i>
    <i t="default">
      <x v="58"/>
    </i>
    <i>
      <x v="59"/>
      <x v="135"/>
    </i>
    <i t="default">
      <x v="59"/>
    </i>
    <i>
      <x v="60"/>
      <x v="136"/>
    </i>
    <i t="default">
      <x v="60"/>
    </i>
    <i>
      <x v="61"/>
      <x v="129"/>
    </i>
    <i r="1">
      <x v="130"/>
    </i>
    <i t="default">
      <x v="61"/>
    </i>
    <i>
      <x v="62"/>
      <x v="199"/>
    </i>
    <i t="default">
      <x v="62"/>
    </i>
    <i>
      <x v="63"/>
      <x v="147"/>
    </i>
    <i r="1">
      <x v="203"/>
    </i>
    <i t="default">
      <x v="63"/>
    </i>
    <i>
      <x v="64"/>
      <x v="202"/>
    </i>
    <i t="default">
      <x v="64"/>
    </i>
    <i>
      <x v="65"/>
      <x v="194"/>
    </i>
    <i r="1">
      <x v="195"/>
    </i>
    <i r="1">
      <x v="197"/>
    </i>
    <i t="default">
      <x v="65"/>
    </i>
    <i>
      <x v="66"/>
      <x v="204"/>
    </i>
    <i t="default">
      <x v="66"/>
    </i>
    <i>
      <x v="67"/>
      <x v="142"/>
    </i>
    <i t="default">
      <x v="67"/>
    </i>
    <i>
      <x v="68"/>
      <x v="185"/>
    </i>
    <i t="default">
      <x v="68"/>
    </i>
    <i>
      <x v="69"/>
      <x v="167"/>
    </i>
    <i r="1">
      <x v="169"/>
    </i>
    <i t="default">
      <x v="69"/>
    </i>
    <i>
      <x v="70"/>
      <x v="168"/>
    </i>
    <i t="default">
      <x v="70"/>
    </i>
    <i>
      <x v="71"/>
      <x v="182"/>
    </i>
    <i r="1">
      <x v="183"/>
    </i>
    <i t="default">
      <x v="71"/>
    </i>
    <i>
      <x v="72"/>
      <x v="170"/>
    </i>
    <i t="default">
      <x v="72"/>
    </i>
    <i>
      <x v="73"/>
      <x v="172"/>
    </i>
    <i t="default">
      <x v="73"/>
    </i>
    <i>
      <x v="74"/>
      <x v="174"/>
    </i>
    <i r="1">
      <x v="175"/>
    </i>
    <i r="1">
      <x v="179"/>
    </i>
    <i r="1">
      <x v="180"/>
    </i>
    <i t="default">
      <x v="74"/>
    </i>
    <i>
      <x v="75"/>
      <x v="171"/>
    </i>
    <i r="1">
      <x v="173"/>
    </i>
    <i t="default">
      <x v="75"/>
    </i>
    <i>
      <x v="76"/>
      <x v="164"/>
    </i>
    <i t="default">
      <x v="76"/>
    </i>
    <i>
      <x v="77"/>
      <x v="93"/>
    </i>
    <i r="1">
      <x v="94"/>
    </i>
    <i r="1">
      <x v="95"/>
    </i>
    <i r="1">
      <x v="96"/>
    </i>
    <i r="1">
      <x v="97"/>
    </i>
    <i r="1">
      <x v="98"/>
    </i>
    <i r="1">
      <x v="100"/>
    </i>
    <i r="1">
      <x v="102"/>
    </i>
    <i r="1">
      <x v="166"/>
    </i>
    <i t="default">
      <x v="77"/>
    </i>
    <i>
      <x v="78"/>
      <x v="192"/>
    </i>
    <i t="default">
      <x v="78"/>
    </i>
    <i>
      <x v="79"/>
      <x v="144"/>
    </i>
    <i r="1">
      <x v="148"/>
    </i>
    <i r="1">
      <x v="149"/>
    </i>
    <i r="1">
      <x v="152"/>
    </i>
    <i r="1">
      <x v="153"/>
    </i>
    <i r="1">
      <x v="154"/>
    </i>
    <i r="1">
      <x v="193"/>
    </i>
    <i t="default">
      <x v="79"/>
    </i>
    <i>
      <x v="80"/>
      <x v="191"/>
    </i>
    <i t="default">
      <x v="80"/>
    </i>
    <i>
      <x v="81"/>
      <x v="143"/>
    </i>
    <i t="default">
      <x v="81"/>
    </i>
    <i>
      <x v="82"/>
      <x v="156"/>
    </i>
    <i t="default">
      <x v="82"/>
    </i>
    <i>
      <x v="83"/>
      <x v="47"/>
    </i>
    <i t="default">
      <x v="83"/>
    </i>
    <i>
      <x v="84"/>
      <x v="150"/>
    </i>
    <i r="1">
      <x v="151"/>
    </i>
    <i t="default">
      <x v="84"/>
    </i>
    <i>
      <x v="85"/>
      <x v="88"/>
    </i>
    <i r="1">
      <x v="161"/>
    </i>
    <i t="default">
      <x v="85"/>
    </i>
    <i>
      <x v="86"/>
      <x v="165"/>
    </i>
    <i t="default">
      <x v="86"/>
    </i>
    <i>
      <x v="87"/>
      <x v="160"/>
    </i>
    <i t="default">
      <x v="87"/>
    </i>
    <i>
      <x v="88"/>
      <x v="157"/>
    </i>
    <i t="default">
      <x v="88"/>
    </i>
    <i>
      <x v="89"/>
      <x v="7"/>
    </i>
    <i t="default">
      <x v="89"/>
    </i>
    <i>
      <x v="90"/>
      <x v="145"/>
    </i>
    <i t="default">
      <x v="90"/>
    </i>
    <i>
      <x v="91"/>
      <x v="155"/>
    </i>
    <i t="default">
      <x v="91"/>
    </i>
    <i>
      <x v="92"/>
      <x v="158"/>
    </i>
    <i t="default">
      <x v="92"/>
    </i>
    <i>
      <x v="93"/>
      <x v="190"/>
    </i>
    <i t="default">
      <x v="93"/>
    </i>
    <i>
      <x v="94"/>
      <x v="181"/>
    </i>
    <i r="1">
      <x v="205"/>
    </i>
    <i t="default">
      <x v="94"/>
    </i>
    <i>
      <x v="95"/>
      <x v="116"/>
    </i>
    <i r="1">
      <x v="117"/>
    </i>
    <i r="1">
      <x v="119"/>
    </i>
    <i t="default">
      <x v="95"/>
    </i>
    <i>
      <x v="96"/>
      <x v="206"/>
    </i>
    <i t="default">
      <x v="96"/>
    </i>
    <i>
      <x v="97"/>
      <x v="59"/>
    </i>
    <i r="1">
      <x v="120"/>
    </i>
    <i t="default">
      <x v="97"/>
    </i>
    <i>
      <x v="98"/>
      <x v="207"/>
    </i>
    <i t="default">
      <x v="98"/>
    </i>
    <i>
      <x v="99"/>
      <x v="9"/>
    </i>
    <i t="default">
      <x v="99"/>
    </i>
    <i>
      <x v="100"/>
      <x v="209"/>
    </i>
    <i t="default">
      <x v="100"/>
    </i>
    <i>
      <x v="101"/>
      <x v="210"/>
    </i>
    <i t="default">
      <x v="101"/>
    </i>
    <i>
      <x v="102"/>
      <x v="34"/>
    </i>
    <i t="default">
      <x v="102"/>
    </i>
    <i>
      <x v="103"/>
      <x v="48"/>
    </i>
    <i t="default">
      <x v="103"/>
    </i>
    <i>
      <x v="104"/>
      <x v="215"/>
    </i>
    <i t="default">
      <x v="104"/>
    </i>
    <i t="grand">
      <x/>
    </i>
  </rowItems>
  <colFields count="1">
    <field x="-2"/>
  </colFields>
  <colItems count="7">
    <i>
      <x/>
    </i>
    <i i="1">
      <x v="1"/>
    </i>
    <i i="2">
      <x v="2"/>
    </i>
    <i i="3">
      <x v="3"/>
    </i>
    <i i="4">
      <x v="4"/>
    </i>
    <i i="5">
      <x v="5"/>
    </i>
    <i i="6">
      <x v="6"/>
    </i>
  </colItems>
  <dataFields count="7">
    <dataField name="Sum of 1030 ATTORNEY GENERAL ADMIN" fld="3" baseField="0" baseItem="0"/>
    <dataField name="Sum of 1030 AGENCY LEGAL SERVICES" fld="4" baseField="0" baseItem="0"/>
    <dataField name="Sum of 1030 INVESTIGATIONS ADMIN" fld="5" baseField="0" baseItem="0"/>
    <dataField name="Sum of 1030 NDOT CLAIMS ADJUSTORS" fld="6" baseField="0" baseItem="0"/>
    <dataField name="Sum of TOTAL FY 2021 BUDGETED COSTS" fld="7" baseField="0" baseItem="0"/>
    <dataField name="Sum of FY 2021 CARRY FORWARD (FY18 ACTUALS)" fld="8" baseField="0" baseItem="101"/>
    <dataField name="Sum of FY 2021 FIXED COST" fld="9" baseField="0" baseItem="101"/>
  </dataFields>
  <formats count="420">
    <format dxfId="419">
      <pivotArea field="0" type="button" dataOnly="0" labelOnly="1" outline="0" axis="axisRow" fieldPosition="0"/>
    </format>
    <format dxfId="418">
      <pivotArea dataOnly="0" labelOnly="1" outline="0" fieldPosition="0">
        <references count="1">
          <reference field="0" count="1">
            <x v="0"/>
          </reference>
        </references>
      </pivotArea>
    </format>
    <format dxfId="417">
      <pivotArea dataOnly="0" labelOnly="1" outline="0" fieldPosition="0">
        <references count="1">
          <reference field="0" count="1" defaultSubtotal="1">
            <x v="0"/>
          </reference>
        </references>
      </pivotArea>
    </format>
    <format dxfId="416">
      <pivotArea dataOnly="0" labelOnly="1" outline="0" fieldPosition="0">
        <references count="1">
          <reference field="0" count="1">
            <x v="1"/>
          </reference>
        </references>
      </pivotArea>
    </format>
    <format dxfId="415">
      <pivotArea dataOnly="0" labelOnly="1" outline="0" fieldPosition="0">
        <references count="1">
          <reference field="0" count="1" defaultSubtotal="1">
            <x v="1"/>
          </reference>
        </references>
      </pivotArea>
    </format>
    <format dxfId="414">
      <pivotArea dataOnly="0" labelOnly="1" outline="0" fieldPosition="0">
        <references count="1">
          <reference field="0" count="1">
            <x v="2"/>
          </reference>
        </references>
      </pivotArea>
    </format>
    <format dxfId="413">
      <pivotArea dataOnly="0" labelOnly="1" outline="0" fieldPosition="0">
        <references count="1">
          <reference field="0" count="1" defaultSubtotal="1">
            <x v="2"/>
          </reference>
        </references>
      </pivotArea>
    </format>
    <format dxfId="412">
      <pivotArea dataOnly="0" labelOnly="1" outline="0" fieldPosition="0">
        <references count="1">
          <reference field="0" count="1">
            <x v="5"/>
          </reference>
        </references>
      </pivotArea>
    </format>
    <format dxfId="411">
      <pivotArea dataOnly="0" labelOnly="1" outline="0" fieldPosition="0">
        <references count="1">
          <reference field="0" count="1" defaultSubtotal="1">
            <x v="5"/>
          </reference>
        </references>
      </pivotArea>
    </format>
    <format dxfId="410">
      <pivotArea dataOnly="0" labelOnly="1" outline="0" fieldPosition="0">
        <references count="1">
          <reference field="0" count="1">
            <x v="6"/>
          </reference>
        </references>
      </pivotArea>
    </format>
    <format dxfId="409">
      <pivotArea dataOnly="0" labelOnly="1" outline="0" fieldPosition="0">
        <references count="1">
          <reference field="0" count="1" defaultSubtotal="1">
            <x v="6"/>
          </reference>
        </references>
      </pivotArea>
    </format>
    <format dxfId="408">
      <pivotArea dataOnly="0" labelOnly="1" outline="0" fieldPosition="0">
        <references count="1">
          <reference field="0" count="1">
            <x v="7"/>
          </reference>
        </references>
      </pivotArea>
    </format>
    <format dxfId="407">
      <pivotArea dataOnly="0" labelOnly="1" outline="0" fieldPosition="0">
        <references count="1">
          <reference field="0" count="1" defaultSubtotal="1">
            <x v="7"/>
          </reference>
        </references>
      </pivotArea>
    </format>
    <format dxfId="406">
      <pivotArea dataOnly="0" labelOnly="1" outline="0" fieldPosition="0">
        <references count="1">
          <reference field="0" count="1">
            <x v="8"/>
          </reference>
        </references>
      </pivotArea>
    </format>
    <format dxfId="405">
      <pivotArea dataOnly="0" labelOnly="1" outline="0" fieldPosition="0">
        <references count="1">
          <reference field="0" count="1" defaultSubtotal="1">
            <x v="8"/>
          </reference>
        </references>
      </pivotArea>
    </format>
    <format dxfId="404">
      <pivotArea dataOnly="0" labelOnly="1" outline="0" fieldPosition="0">
        <references count="1">
          <reference field="0" count="1">
            <x v="10"/>
          </reference>
        </references>
      </pivotArea>
    </format>
    <format dxfId="403">
      <pivotArea dataOnly="0" labelOnly="1" outline="0" fieldPosition="0">
        <references count="1">
          <reference field="0" count="1" defaultSubtotal="1">
            <x v="10"/>
          </reference>
        </references>
      </pivotArea>
    </format>
    <format dxfId="402">
      <pivotArea dataOnly="0" labelOnly="1" outline="0" fieldPosition="0">
        <references count="1">
          <reference field="0" count="1">
            <x v="11"/>
          </reference>
        </references>
      </pivotArea>
    </format>
    <format dxfId="401">
      <pivotArea dataOnly="0" labelOnly="1" outline="0" fieldPosition="0">
        <references count="1">
          <reference field="0" count="1" defaultSubtotal="1">
            <x v="11"/>
          </reference>
        </references>
      </pivotArea>
    </format>
    <format dxfId="400">
      <pivotArea dataOnly="0" labelOnly="1" outline="0" fieldPosition="0">
        <references count="1">
          <reference field="0" count="1">
            <x v="12"/>
          </reference>
        </references>
      </pivotArea>
    </format>
    <format dxfId="399">
      <pivotArea dataOnly="0" labelOnly="1" outline="0" fieldPosition="0">
        <references count="1">
          <reference field="0" count="1" defaultSubtotal="1">
            <x v="12"/>
          </reference>
        </references>
      </pivotArea>
    </format>
    <format dxfId="398">
      <pivotArea dataOnly="0" labelOnly="1" outline="0" fieldPosition="0">
        <references count="1">
          <reference field="0" count="1">
            <x v="13"/>
          </reference>
        </references>
      </pivotArea>
    </format>
    <format dxfId="397">
      <pivotArea dataOnly="0" labelOnly="1" outline="0" fieldPosition="0">
        <references count="1">
          <reference field="0" count="1" defaultSubtotal="1">
            <x v="13"/>
          </reference>
        </references>
      </pivotArea>
    </format>
    <format dxfId="396">
      <pivotArea dataOnly="0" labelOnly="1" outline="0" fieldPosition="0">
        <references count="1">
          <reference field="0" count="1">
            <x v="14"/>
          </reference>
        </references>
      </pivotArea>
    </format>
    <format dxfId="395">
      <pivotArea dataOnly="0" labelOnly="1" outline="0" fieldPosition="0">
        <references count="1">
          <reference field="0" count="1" defaultSubtotal="1">
            <x v="14"/>
          </reference>
        </references>
      </pivotArea>
    </format>
    <format dxfId="394">
      <pivotArea dataOnly="0" labelOnly="1" outline="0" fieldPosition="0">
        <references count="1">
          <reference field="0" count="1">
            <x v="15"/>
          </reference>
        </references>
      </pivotArea>
    </format>
    <format dxfId="393">
      <pivotArea dataOnly="0" labelOnly="1" outline="0" fieldPosition="0">
        <references count="1">
          <reference field="0" count="1" defaultSubtotal="1">
            <x v="15"/>
          </reference>
        </references>
      </pivotArea>
    </format>
    <format dxfId="392">
      <pivotArea dataOnly="0" labelOnly="1" outline="0" fieldPosition="0">
        <references count="1">
          <reference field="0" count="1">
            <x v="16"/>
          </reference>
        </references>
      </pivotArea>
    </format>
    <format dxfId="391">
      <pivotArea dataOnly="0" labelOnly="1" outline="0" fieldPosition="0">
        <references count="1">
          <reference field="0" count="1" defaultSubtotal="1">
            <x v="16"/>
          </reference>
        </references>
      </pivotArea>
    </format>
    <format dxfId="390">
      <pivotArea dataOnly="0" labelOnly="1" outline="0" fieldPosition="0">
        <references count="1">
          <reference field="0" count="1">
            <x v="17"/>
          </reference>
        </references>
      </pivotArea>
    </format>
    <format dxfId="389">
      <pivotArea dataOnly="0" labelOnly="1" outline="0" fieldPosition="0">
        <references count="1">
          <reference field="0" count="1" defaultSubtotal="1">
            <x v="17"/>
          </reference>
        </references>
      </pivotArea>
    </format>
    <format dxfId="388">
      <pivotArea dataOnly="0" labelOnly="1" outline="0" fieldPosition="0">
        <references count="1">
          <reference field="0" count="1">
            <x v="18"/>
          </reference>
        </references>
      </pivotArea>
    </format>
    <format dxfId="387">
      <pivotArea dataOnly="0" labelOnly="1" outline="0" fieldPosition="0">
        <references count="1">
          <reference field="0" count="1" defaultSubtotal="1">
            <x v="18"/>
          </reference>
        </references>
      </pivotArea>
    </format>
    <format dxfId="386">
      <pivotArea dataOnly="0" labelOnly="1" outline="0" fieldPosition="0">
        <references count="1">
          <reference field="0" count="1">
            <x v="19"/>
          </reference>
        </references>
      </pivotArea>
    </format>
    <format dxfId="385">
      <pivotArea dataOnly="0" labelOnly="1" outline="0" fieldPosition="0">
        <references count="1">
          <reference field="0" count="1" defaultSubtotal="1">
            <x v="19"/>
          </reference>
        </references>
      </pivotArea>
    </format>
    <format dxfId="384">
      <pivotArea dataOnly="0" labelOnly="1" outline="0" fieldPosition="0">
        <references count="1">
          <reference field="0" count="1">
            <x v="20"/>
          </reference>
        </references>
      </pivotArea>
    </format>
    <format dxfId="383">
      <pivotArea dataOnly="0" labelOnly="1" outline="0" fieldPosition="0">
        <references count="1">
          <reference field="0" count="1" defaultSubtotal="1">
            <x v="20"/>
          </reference>
        </references>
      </pivotArea>
    </format>
    <format dxfId="382">
      <pivotArea dataOnly="0" labelOnly="1" outline="0" fieldPosition="0">
        <references count="1">
          <reference field="0" count="1">
            <x v="21"/>
          </reference>
        </references>
      </pivotArea>
    </format>
    <format dxfId="381">
      <pivotArea dataOnly="0" labelOnly="1" outline="0" fieldPosition="0">
        <references count="1">
          <reference field="0" count="1" defaultSubtotal="1">
            <x v="21"/>
          </reference>
        </references>
      </pivotArea>
    </format>
    <format dxfId="380">
      <pivotArea dataOnly="0" labelOnly="1" outline="0" fieldPosition="0">
        <references count="1">
          <reference field="0" count="1">
            <x v="23"/>
          </reference>
        </references>
      </pivotArea>
    </format>
    <format dxfId="379">
      <pivotArea dataOnly="0" labelOnly="1" outline="0" fieldPosition="0">
        <references count="1">
          <reference field="0" count="1" defaultSubtotal="1">
            <x v="23"/>
          </reference>
        </references>
      </pivotArea>
    </format>
    <format dxfId="378">
      <pivotArea dataOnly="0" labelOnly="1" outline="0" fieldPosition="0">
        <references count="1">
          <reference field="0" count="1">
            <x v="24"/>
          </reference>
        </references>
      </pivotArea>
    </format>
    <format dxfId="377">
      <pivotArea dataOnly="0" labelOnly="1" outline="0" fieldPosition="0">
        <references count="1">
          <reference field="0" count="1" defaultSubtotal="1">
            <x v="24"/>
          </reference>
        </references>
      </pivotArea>
    </format>
    <format dxfId="376">
      <pivotArea dataOnly="0" labelOnly="1" outline="0" fieldPosition="0">
        <references count="1">
          <reference field="0" count="1">
            <x v="25"/>
          </reference>
        </references>
      </pivotArea>
    </format>
    <format dxfId="375">
      <pivotArea dataOnly="0" labelOnly="1" outline="0" fieldPosition="0">
        <references count="1">
          <reference field="0" count="1" defaultSubtotal="1">
            <x v="25"/>
          </reference>
        </references>
      </pivotArea>
    </format>
    <format dxfId="374">
      <pivotArea dataOnly="0" labelOnly="1" outline="0" fieldPosition="0">
        <references count="1">
          <reference field="0" count="1">
            <x v="26"/>
          </reference>
        </references>
      </pivotArea>
    </format>
    <format dxfId="373">
      <pivotArea dataOnly="0" labelOnly="1" outline="0" fieldPosition="0">
        <references count="1">
          <reference field="0" count="1" defaultSubtotal="1">
            <x v="26"/>
          </reference>
        </references>
      </pivotArea>
    </format>
    <format dxfId="372">
      <pivotArea dataOnly="0" labelOnly="1" outline="0" fieldPosition="0">
        <references count="1">
          <reference field="0" count="1">
            <x v="27"/>
          </reference>
        </references>
      </pivotArea>
    </format>
    <format dxfId="371">
      <pivotArea dataOnly="0" labelOnly="1" outline="0" fieldPosition="0">
        <references count="1">
          <reference field="0" count="1" defaultSubtotal="1">
            <x v="27"/>
          </reference>
        </references>
      </pivotArea>
    </format>
    <format dxfId="370">
      <pivotArea dataOnly="0" labelOnly="1" outline="0" fieldPosition="0">
        <references count="1">
          <reference field="0" count="1">
            <x v="28"/>
          </reference>
        </references>
      </pivotArea>
    </format>
    <format dxfId="369">
      <pivotArea dataOnly="0" labelOnly="1" outline="0" fieldPosition="0">
        <references count="1">
          <reference field="0" count="1" defaultSubtotal="1">
            <x v="28"/>
          </reference>
        </references>
      </pivotArea>
    </format>
    <format dxfId="368">
      <pivotArea dataOnly="0" labelOnly="1" outline="0" fieldPosition="0">
        <references count="1">
          <reference field="0" count="1">
            <x v="29"/>
          </reference>
        </references>
      </pivotArea>
    </format>
    <format dxfId="367">
      <pivotArea dataOnly="0" labelOnly="1" outline="0" fieldPosition="0">
        <references count="1">
          <reference field="0" count="1" defaultSubtotal="1">
            <x v="29"/>
          </reference>
        </references>
      </pivotArea>
    </format>
    <format dxfId="366">
      <pivotArea dataOnly="0" labelOnly="1" outline="0" fieldPosition="0">
        <references count="1">
          <reference field="0" count="1">
            <x v="30"/>
          </reference>
        </references>
      </pivotArea>
    </format>
    <format dxfId="365">
      <pivotArea dataOnly="0" labelOnly="1" outline="0" fieldPosition="0">
        <references count="1">
          <reference field="0" count="1" defaultSubtotal="1">
            <x v="30"/>
          </reference>
        </references>
      </pivotArea>
    </format>
    <format dxfId="364">
      <pivotArea dataOnly="0" labelOnly="1" outline="0" fieldPosition="0">
        <references count="1">
          <reference field="0" count="1">
            <x v="31"/>
          </reference>
        </references>
      </pivotArea>
    </format>
    <format dxfId="363">
      <pivotArea dataOnly="0" labelOnly="1" outline="0" fieldPosition="0">
        <references count="1">
          <reference field="0" count="1" defaultSubtotal="1">
            <x v="31"/>
          </reference>
        </references>
      </pivotArea>
    </format>
    <format dxfId="362">
      <pivotArea dataOnly="0" labelOnly="1" outline="0" fieldPosition="0">
        <references count="1">
          <reference field="0" count="1">
            <x v="32"/>
          </reference>
        </references>
      </pivotArea>
    </format>
    <format dxfId="361">
      <pivotArea dataOnly="0" labelOnly="1" outline="0" fieldPosition="0">
        <references count="1">
          <reference field="0" count="1" defaultSubtotal="1">
            <x v="32"/>
          </reference>
        </references>
      </pivotArea>
    </format>
    <format dxfId="360">
      <pivotArea dataOnly="0" labelOnly="1" outline="0" fieldPosition="0">
        <references count="1">
          <reference field="0" count="1">
            <x v="33"/>
          </reference>
        </references>
      </pivotArea>
    </format>
    <format dxfId="359">
      <pivotArea dataOnly="0" labelOnly="1" outline="0" fieldPosition="0">
        <references count="1">
          <reference field="0" count="1" defaultSubtotal="1">
            <x v="33"/>
          </reference>
        </references>
      </pivotArea>
    </format>
    <format dxfId="358">
      <pivotArea dataOnly="0" labelOnly="1" outline="0" fieldPosition="0">
        <references count="1">
          <reference field="0" count="1">
            <x v="34"/>
          </reference>
        </references>
      </pivotArea>
    </format>
    <format dxfId="357">
      <pivotArea dataOnly="0" labelOnly="1" outline="0" fieldPosition="0">
        <references count="1">
          <reference field="0" count="1" defaultSubtotal="1">
            <x v="34"/>
          </reference>
        </references>
      </pivotArea>
    </format>
    <format dxfId="356">
      <pivotArea dataOnly="0" labelOnly="1" outline="0" fieldPosition="0">
        <references count="1">
          <reference field="0" count="1">
            <x v="35"/>
          </reference>
        </references>
      </pivotArea>
    </format>
    <format dxfId="355">
      <pivotArea dataOnly="0" labelOnly="1" outline="0" fieldPosition="0">
        <references count="1">
          <reference field="0" count="1" defaultSubtotal="1">
            <x v="35"/>
          </reference>
        </references>
      </pivotArea>
    </format>
    <format dxfId="354">
      <pivotArea dataOnly="0" labelOnly="1" outline="0" fieldPosition="0">
        <references count="1">
          <reference field="0" count="1">
            <x v="36"/>
          </reference>
        </references>
      </pivotArea>
    </format>
    <format dxfId="353">
      <pivotArea dataOnly="0" labelOnly="1" outline="0" fieldPosition="0">
        <references count="1">
          <reference field="0" count="1" defaultSubtotal="1">
            <x v="36"/>
          </reference>
        </references>
      </pivotArea>
    </format>
    <format dxfId="352">
      <pivotArea dataOnly="0" labelOnly="1" outline="0" fieldPosition="0">
        <references count="1">
          <reference field="0" count="1">
            <x v="37"/>
          </reference>
        </references>
      </pivotArea>
    </format>
    <format dxfId="351">
      <pivotArea dataOnly="0" labelOnly="1" outline="0" fieldPosition="0">
        <references count="1">
          <reference field="0" count="1" defaultSubtotal="1">
            <x v="37"/>
          </reference>
        </references>
      </pivotArea>
    </format>
    <format dxfId="350">
      <pivotArea dataOnly="0" labelOnly="1" outline="0" fieldPosition="0">
        <references count="1">
          <reference field="0" count="1">
            <x v="38"/>
          </reference>
        </references>
      </pivotArea>
    </format>
    <format dxfId="349">
      <pivotArea dataOnly="0" labelOnly="1" outline="0" fieldPosition="0">
        <references count="1">
          <reference field="0" count="1" defaultSubtotal="1">
            <x v="38"/>
          </reference>
        </references>
      </pivotArea>
    </format>
    <format dxfId="348">
      <pivotArea dataOnly="0" labelOnly="1" outline="0" fieldPosition="0">
        <references count="1">
          <reference field="0" count="1">
            <x v="39"/>
          </reference>
        </references>
      </pivotArea>
    </format>
    <format dxfId="347">
      <pivotArea dataOnly="0" labelOnly="1" outline="0" fieldPosition="0">
        <references count="1">
          <reference field="0" count="1" defaultSubtotal="1">
            <x v="39"/>
          </reference>
        </references>
      </pivotArea>
    </format>
    <format dxfId="346">
      <pivotArea dataOnly="0" labelOnly="1" outline="0" fieldPosition="0">
        <references count="1">
          <reference field="0" count="1">
            <x v="40"/>
          </reference>
        </references>
      </pivotArea>
    </format>
    <format dxfId="345">
      <pivotArea dataOnly="0" labelOnly="1" outline="0" fieldPosition="0">
        <references count="1">
          <reference field="0" count="1" defaultSubtotal="1">
            <x v="40"/>
          </reference>
        </references>
      </pivotArea>
    </format>
    <format dxfId="344">
      <pivotArea dataOnly="0" labelOnly="1" outline="0" fieldPosition="0">
        <references count="1">
          <reference field="0" count="1">
            <x v="41"/>
          </reference>
        </references>
      </pivotArea>
    </format>
    <format dxfId="343">
      <pivotArea dataOnly="0" labelOnly="1" outline="0" fieldPosition="0">
        <references count="1">
          <reference field="0" count="1" defaultSubtotal="1">
            <x v="41"/>
          </reference>
        </references>
      </pivotArea>
    </format>
    <format dxfId="342">
      <pivotArea dataOnly="0" labelOnly="1" outline="0" fieldPosition="0">
        <references count="1">
          <reference field="0" count="1">
            <x v="42"/>
          </reference>
        </references>
      </pivotArea>
    </format>
    <format dxfId="341">
      <pivotArea dataOnly="0" labelOnly="1" outline="0" fieldPosition="0">
        <references count="1">
          <reference field="0" count="1" defaultSubtotal="1">
            <x v="42"/>
          </reference>
        </references>
      </pivotArea>
    </format>
    <format dxfId="340">
      <pivotArea dataOnly="0" labelOnly="1" outline="0" fieldPosition="0">
        <references count="1">
          <reference field="0" count="1">
            <x v="43"/>
          </reference>
        </references>
      </pivotArea>
    </format>
    <format dxfId="339">
      <pivotArea dataOnly="0" labelOnly="1" outline="0" fieldPosition="0">
        <references count="1">
          <reference field="0" count="1" defaultSubtotal="1">
            <x v="43"/>
          </reference>
        </references>
      </pivotArea>
    </format>
    <format dxfId="338">
      <pivotArea dataOnly="0" labelOnly="1" outline="0" fieldPosition="0">
        <references count="1">
          <reference field="0" count="1">
            <x v="44"/>
          </reference>
        </references>
      </pivotArea>
    </format>
    <format dxfId="337">
      <pivotArea dataOnly="0" labelOnly="1" outline="0" fieldPosition="0">
        <references count="1">
          <reference field="0" count="1" defaultSubtotal="1">
            <x v="44"/>
          </reference>
        </references>
      </pivotArea>
    </format>
    <format dxfId="336">
      <pivotArea dataOnly="0" labelOnly="1" outline="0" fieldPosition="0">
        <references count="1">
          <reference field="0" count="1">
            <x v="45"/>
          </reference>
        </references>
      </pivotArea>
    </format>
    <format dxfId="335">
      <pivotArea dataOnly="0" labelOnly="1" outline="0" fieldPosition="0">
        <references count="1">
          <reference field="0" count="1" defaultSubtotal="1">
            <x v="45"/>
          </reference>
        </references>
      </pivotArea>
    </format>
    <format dxfId="334">
      <pivotArea dataOnly="0" labelOnly="1" outline="0" fieldPosition="0">
        <references count="1">
          <reference field="0" count="1">
            <x v="46"/>
          </reference>
        </references>
      </pivotArea>
    </format>
    <format dxfId="333">
      <pivotArea dataOnly="0" labelOnly="1" outline="0" fieldPosition="0">
        <references count="1">
          <reference field="0" count="1" defaultSubtotal="1">
            <x v="46"/>
          </reference>
        </references>
      </pivotArea>
    </format>
    <format dxfId="332">
      <pivotArea dataOnly="0" labelOnly="1" outline="0" fieldPosition="0">
        <references count="1">
          <reference field="0" count="1">
            <x v="47"/>
          </reference>
        </references>
      </pivotArea>
    </format>
    <format dxfId="331">
      <pivotArea dataOnly="0" labelOnly="1" outline="0" fieldPosition="0">
        <references count="1">
          <reference field="0" count="1" defaultSubtotal="1">
            <x v="47"/>
          </reference>
        </references>
      </pivotArea>
    </format>
    <format dxfId="330">
      <pivotArea dataOnly="0" labelOnly="1" outline="0" fieldPosition="0">
        <references count="1">
          <reference field="0" count="1">
            <x v="48"/>
          </reference>
        </references>
      </pivotArea>
    </format>
    <format dxfId="329">
      <pivotArea dataOnly="0" labelOnly="1" outline="0" fieldPosition="0">
        <references count="1">
          <reference field="0" count="1" defaultSubtotal="1">
            <x v="48"/>
          </reference>
        </references>
      </pivotArea>
    </format>
    <format dxfId="328">
      <pivotArea dataOnly="0" labelOnly="1" outline="0" fieldPosition="0">
        <references count="1">
          <reference field="0" count="1">
            <x v="49"/>
          </reference>
        </references>
      </pivotArea>
    </format>
    <format dxfId="327">
      <pivotArea dataOnly="0" labelOnly="1" outline="0" fieldPosition="0">
        <references count="1">
          <reference field="0" count="1" defaultSubtotal="1">
            <x v="49"/>
          </reference>
        </references>
      </pivotArea>
    </format>
    <format dxfId="326">
      <pivotArea dataOnly="0" labelOnly="1" outline="0" fieldPosition="0">
        <references count="1">
          <reference field="0" count="1">
            <x v="50"/>
          </reference>
        </references>
      </pivotArea>
    </format>
    <format dxfId="325">
      <pivotArea dataOnly="0" labelOnly="1" outline="0" fieldPosition="0">
        <references count="1">
          <reference field="0" count="1" defaultSubtotal="1">
            <x v="50"/>
          </reference>
        </references>
      </pivotArea>
    </format>
    <format dxfId="324">
      <pivotArea dataOnly="0" labelOnly="1" outline="0" fieldPosition="0">
        <references count="1">
          <reference field="0" count="1">
            <x v="51"/>
          </reference>
        </references>
      </pivotArea>
    </format>
    <format dxfId="323">
      <pivotArea dataOnly="0" labelOnly="1" outline="0" fieldPosition="0">
        <references count="1">
          <reference field="0" count="1" defaultSubtotal="1">
            <x v="51"/>
          </reference>
        </references>
      </pivotArea>
    </format>
    <format dxfId="322">
      <pivotArea dataOnly="0" labelOnly="1" outline="0" fieldPosition="0">
        <references count="1">
          <reference field="0" count="1">
            <x v="52"/>
          </reference>
        </references>
      </pivotArea>
    </format>
    <format dxfId="321">
      <pivotArea dataOnly="0" labelOnly="1" outline="0" fieldPosition="0">
        <references count="1">
          <reference field="0" count="1" defaultSubtotal="1">
            <x v="52"/>
          </reference>
        </references>
      </pivotArea>
    </format>
    <format dxfId="320">
      <pivotArea dataOnly="0" labelOnly="1" outline="0" fieldPosition="0">
        <references count="1">
          <reference field="0" count="1">
            <x v="53"/>
          </reference>
        </references>
      </pivotArea>
    </format>
    <format dxfId="319">
      <pivotArea dataOnly="0" labelOnly="1" outline="0" fieldPosition="0">
        <references count="1">
          <reference field="0" count="1" defaultSubtotal="1">
            <x v="53"/>
          </reference>
        </references>
      </pivotArea>
    </format>
    <format dxfId="318">
      <pivotArea dataOnly="0" labelOnly="1" outline="0" fieldPosition="0">
        <references count="1">
          <reference field="0" count="1">
            <x v="54"/>
          </reference>
        </references>
      </pivotArea>
    </format>
    <format dxfId="317">
      <pivotArea dataOnly="0" labelOnly="1" outline="0" fieldPosition="0">
        <references count="1">
          <reference field="0" count="1" defaultSubtotal="1">
            <x v="54"/>
          </reference>
        </references>
      </pivotArea>
    </format>
    <format dxfId="316">
      <pivotArea dataOnly="0" labelOnly="1" outline="0" fieldPosition="0">
        <references count="1">
          <reference field="0" count="1">
            <x v="55"/>
          </reference>
        </references>
      </pivotArea>
    </format>
    <format dxfId="315">
      <pivotArea dataOnly="0" labelOnly="1" outline="0" fieldPosition="0">
        <references count="1">
          <reference field="0" count="1" defaultSubtotal="1">
            <x v="55"/>
          </reference>
        </references>
      </pivotArea>
    </format>
    <format dxfId="314">
      <pivotArea dataOnly="0" labelOnly="1" outline="0" fieldPosition="0">
        <references count="1">
          <reference field="0" count="1">
            <x v="56"/>
          </reference>
        </references>
      </pivotArea>
    </format>
    <format dxfId="313">
      <pivotArea dataOnly="0" labelOnly="1" outline="0" fieldPosition="0">
        <references count="1">
          <reference field="0" count="1" defaultSubtotal="1">
            <x v="56"/>
          </reference>
        </references>
      </pivotArea>
    </format>
    <format dxfId="312">
      <pivotArea dataOnly="0" labelOnly="1" outline="0" fieldPosition="0">
        <references count="1">
          <reference field="0" count="1">
            <x v="57"/>
          </reference>
        </references>
      </pivotArea>
    </format>
    <format dxfId="311">
      <pivotArea dataOnly="0" labelOnly="1" outline="0" fieldPosition="0">
        <references count="1">
          <reference field="0" count="1" defaultSubtotal="1">
            <x v="57"/>
          </reference>
        </references>
      </pivotArea>
    </format>
    <format dxfId="310">
      <pivotArea dataOnly="0" labelOnly="1" outline="0" fieldPosition="0">
        <references count="1">
          <reference field="0" count="1">
            <x v="58"/>
          </reference>
        </references>
      </pivotArea>
    </format>
    <format dxfId="309">
      <pivotArea dataOnly="0" labelOnly="1" outline="0" fieldPosition="0">
        <references count="1">
          <reference field="0" count="1" defaultSubtotal="1">
            <x v="58"/>
          </reference>
        </references>
      </pivotArea>
    </format>
    <format dxfId="308">
      <pivotArea dataOnly="0" labelOnly="1" outline="0" fieldPosition="0">
        <references count="1">
          <reference field="0" count="1">
            <x v="59"/>
          </reference>
        </references>
      </pivotArea>
    </format>
    <format dxfId="307">
      <pivotArea dataOnly="0" labelOnly="1" outline="0" fieldPosition="0">
        <references count="1">
          <reference field="0" count="1" defaultSubtotal="1">
            <x v="59"/>
          </reference>
        </references>
      </pivotArea>
    </format>
    <format dxfId="306">
      <pivotArea dataOnly="0" labelOnly="1" outline="0" fieldPosition="0">
        <references count="1">
          <reference field="0" count="1">
            <x v="60"/>
          </reference>
        </references>
      </pivotArea>
    </format>
    <format dxfId="305">
      <pivotArea dataOnly="0" labelOnly="1" outline="0" fieldPosition="0">
        <references count="1">
          <reference field="0" count="1" defaultSubtotal="1">
            <x v="60"/>
          </reference>
        </references>
      </pivotArea>
    </format>
    <format dxfId="304">
      <pivotArea dataOnly="0" labelOnly="1" outline="0" fieldPosition="0">
        <references count="1">
          <reference field="0" count="1">
            <x v="61"/>
          </reference>
        </references>
      </pivotArea>
    </format>
    <format dxfId="303">
      <pivotArea dataOnly="0" labelOnly="1" outline="0" fieldPosition="0">
        <references count="1">
          <reference field="0" count="1" defaultSubtotal="1">
            <x v="61"/>
          </reference>
        </references>
      </pivotArea>
    </format>
    <format dxfId="302">
      <pivotArea dataOnly="0" labelOnly="1" outline="0" fieldPosition="0">
        <references count="1">
          <reference field="0" count="1">
            <x v="62"/>
          </reference>
        </references>
      </pivotArea>
    </format>
    <format dxfId="301">
      <pivotArea dataOnly="0" labelOnly="1" outline="0" fieldPosition="0">
        <references count="1">
          <reference field="0" count="1" defaultSubtotal="1">
            <x v="62"/>
          </reference>
        </references>
      </pivotArea>
    </format>
    <format dxfId="300">
      <pivotArea dataOnly="0" labelOnly="1" outline="0" fieldPosition="0">
        <references count="1">
          <reference field="0" count="1">
            <x v="63"/>
          </reference>
        </references>
      </pivotArea>
    </format>
    <format dxfId="299">
      <pivotArea dataOnly="0" labelOnly="1" outline="0" fieldPosition="0">
        <references count="1">
          <reference field="0" count="1" defaultSubtotal="1">
            <x v="63"/>
          </reference>
        </references>
      </pivotArea>
    </format>
    <format dxfId="298">
      <pivotArea dataOnly="0" labelOnly="1" outline="0" fieldPosition="0">
        <references count="1">
          <reference field="0" count="1">
            <x v="64"/>
          </reference>
        </references>
      </pivotArea>
    </format>
    <format dxfId="297">
      <pivotArea dataOnly="0" labelOnly="1" outline="0" fieldPosition="0">
        <references count="1">
          <reference field="0" count="1" defaultSubtotal="1">
            <x v="64"/>
          </reference>
        </references>
      </pivotArea>
    </format>
    <format dxfId="296">
      <pivotArea dataOnly="0" labelOnly="1" outline="0" fieldPosition="0">
        <references count="1">
          <reference field="0" count="1">
            <x v="65"/>
          </reference>
        </references>
      </pivotArea>
    </format>
    <format dxfId="295">
      <pivotArea dataOnly="0" labelOnly="1" outline="0" fieldPosition="0">
        <references count="1">
          <reference field="0" count="1" defaultSubtotal="1">
            <x v="65"/>
          </reference>
        </references>
      </pivotArea>
    </format>
    <format dxfId="294">
      <pivotArea dataOnly="0" labelOnly="1" outline="0" fieldPosition="0">
        <references count="1">
          <reference field="0" count="1">
            <x v="66"/>
          </reference>
        </references>
      </pivotArea>
    </format>
    <format dxfId="293">
      <pivotArea dataOnly="0" labelOnly="1" outline="0" fieldPosition="0">
        <references count="1">
          <reference field="0" count="1" defaultSubtotal="1">
            <x v="66"/>
          </reference>
        </references>
      </pivotArea>
    </format>
    <format dxfId="292">
      <pivotArea dataOnly="0" labelOnly="1" outline="0" fieldPosition="0">
        <references count="1">
          <reference field="0" count="1">
            <x v="67"/>
          </reference>
        </references>
      </pivotArea>
    </format>
    <format dxfId="291">
      <pivotArea dataOnly="0" labelOnly="1" outline="0" fieldPosition="0">
        <references count="1">
          <reference field="0" count="1" defaultSubtotal="1">
            <x v="67"/>
          </reference>
        </references>
      </pivotArea>
    </format>
    <format dxfId="290">
      <pivotArea dataOnly="0" labelOnly="1" outline="0" fieldPosition="0">
        <references count="1">
          <reference field="0" count="1">
            <x v="68"/>
          </reference>
        </references>
      </pivotArea>
    </format>
    <format dxfId="289">
      <pivotArea dataOnly="0" labelOnly="1" outline="0" fieldPosition="0">
        <references count="1">
          <reference field="0" count="1" defaultSubtotal="1">
            <x v="68"/>
          </reference>
        </references>
      </pivotArea>
    </format>
    <format dxfId="288">
      <pivotArea dataOnly="0" labelOnly="1" outline="0" fieldPosition="0">
        <references count="1">
          <reference field="0" count="1">
            <x v="69"/>
          </reference>
        </references>
      </pivotArea>
    </format>
    <format dxfId="287">
      <pivotArea dataOnly="0" labelOnly="1" outline="0" fieldPosition="0">
        <references count="1">
          <reference field="0" count="1" defaultSubtotal="1">
            <x v="69"/>
          </reference>
        </references>
      </pivotArea>
    </format>
    <format dxfId="286">
      <pivotArea dataOnly="0" labelOnly="1" outline="0" fieldPosition="0">
        <references count="1">
          <reference field="0" count="1">
            <x v="70"/>
          </reference>
        </references>
      </pivotArea>
    </format>
    <format dxfId="285">
      <pivotArea dataOnly="0" labelOnly="1" outline="0" fieldPosition="0">
        <references count="1">
          <reference field="0" count="1" defaultSubtotal="1">
            <x v="70"/>
          </reference>
        </references>
      </pivotArea>
    </format>
    <format dxfId="284">
      <pivotArea dataOnly="0" labelOnly="1" outline="0" fieldPosition="0">
        <references count="1">
          <reference field="0" count="1">
            <x v="71"/>
          </reference>
        </references>
      </pivotArea>
    </format>
    <format dxfId="283">
      <pivotArea dataOnly="0" labelOnly="1" outline="0" fieldPosition="0">
        <references count="1">
          <reference field="0" count="1" defaultSubtotal="1">
            <x v="71"/>
          </reference>
        </references>
      </pivotArea>
    </format>
    <format dxfId="282">
      <pivotArea dataOnly="0" labelOnly="1" outline="0" fieldPosition="0">
        <references count="1">
          <reference field="0" count="1">
            <x v="72"/>
          </reference>
        </references>
      </pivotArea>
    </format>
    <format dxfId="281">
      <pivotArea dataOnly="0" labelOnly="1" outline="0" fieldPosition="0">
        <references count="1">
          <reference field="0" count="1" defaultSubtotal="1">
            <x v="72"/>
          </reference>
        </references>
      </pivotArea>
    </format>
    <format dxfId="280">
      <pivotArea dataOnly="0" labelOnly="1" outline="0" fieldPosition="0">
        <references count="1">
          <reference field="0" count="1">
            <x v="73"/>
          </reference>
        </references>
      </pivotArea>
    </format>
    <format dxfId="279">
      <pivotArea dataOnly="0" labelOnly="1" outline="0" fieldPosition="0">
        <references count="1">
          <reference field="0" count="1" defaultSubtotal="1">
            <x v="73"/>
          </reference>
        </references>
      </pivotArea>
    </format>
    <format dxfId="278">
      <pivotArea dataOnly="0" labelOnly="1" outline="0" fieldPosition="0">
        <references count="1">
          <reference field="0" count="1">
            <x v="74"/>
          </reference>
        </references>
      </pivotArea>
    </format>
    <format dxfId="277">
      <pivotArea dataOnly="0" labelOnly="1" outline="0" fieldPosition="0">
        <references count="1">
          <reference field="0" count="1" defaultSubtotal="1">
            <x v="74"/>
          </reference>
        </references>
      </pivotArea>
    </format>
    <format dxfId="276">
      <pivotArea dataOnly="0" labelOnly="1" outline="0" fieldPosition="0">
        <references count="1">
          <reference field="0" count="1">
            <x v="75"/>
          </reference>
        </references>
      </pivotArea>
    </format>
    <format dxfId="275">
      <pivotArea dataOnly="0" labelOnly="1" outline="0" fieldPosition="0">
        <references count="1">
          <reference field="0" count="1" defaultSubtotal="1">
            <x v="75"/>
          </reference>
        </references>
      </pivotArea>
    </format>
    <format dxfId="274">
      <pivotArea dataOnly="0" labelOnly="1" outline="0" fieldPosition="0">
        <references count="1">
          <reference field="0" count="1">
            <x v="76"/>
          </reference>
        </references>
      </pivotArea>
    </format>
    <format dxfId="273">
      <pivotArea dataOnly="0" labelOnly="1" outline="0" fieldPosition="0">
        <references count="1">
          <reference field="0" count="1" defaultSubtotal="1">
            <x v="76"/>
          </reference>
        </references>
      </pivotArea>
    </format>
    <format dxfId="272">
      <pivotArea dataOnly="0" labelOnly="1" outline="0" fieldPosition="0">
        <references count="1">
          <reference field="0" count="1">
            <x v="77"/>
          </reference>
        </references>
      </pivotArea>
    </format>
    <format dxfId="271">
      <pivotArea dataOnly="0" labelOnly="1" outline="0" fieldPosition="0">
        <references count="1">
          <reference field="0" count="1" defaultSubtotal="1">
            <x v="77"/>
          </reference>
        </references>
      </pivotArea>
    </format>
    <format dxfId="270">
      <pivotArea dataOnly="0" labelOnly="1" outline="0" fieldPosition="0">
        <references count="1">
          <reference field="0" count="1">
            <x v="78"/>
          </reference>
        </references>
      </pivotArea>
    </format>
    <format dxfId="269">
      <pivotArea dataOnly="0" labelOnly="1" outline="0" fieldPosition="0">
        <references count="1">
          <reference field="0" count="1" defaultSubtotal="1">
            <x v="78"/>
          </reference>
        </references>
      </pivotArea>
    </format>
    <format dxfId="268">
      <pivotArea dataOnly="0" labelOnly="1" outline="0" fieldPosition="0">
        <references count="1">
          <reference field="0" count="1">
            <x v="79"/>
          </reference>
        </references>
      </pivotArea>
    </format>
    <format dxfId="267">
      <pivotArea dataOnly="0" labelOnly="1" outline="0" fieldPosition="0">
        <references count="1">
          <reference field="0" count="1" defaultSubtotal="1">
            <x v="79"/>
          </reference>
        </references>
      </pivotArea>
    </format>
    <format dxfId="266">
      <pivotArea dataOnly="0" labelOnly="1" outline="0" fieldPosition="0">
        <references count="1">
          <reference field="0" count="1">
            <x v="80"/>
          </reference>
        </references>
      </pivotArea>
    </format>
    <format dxfId="265">
      <pivotArea dataOnly="0" labelOnly="1" outline="0" fieldPosition="0">
        <references count="1">
          <reference field="0" count="1" defaultSubtotal="1">
            <x v="80"/>
          </reference>
        </references>
      </pivotArea>
    </format>
    <format dxfId="264">
      <pivotArea dataOnly="0" labelOnly="1" outline="0" fieldPosition="0">
        <references count="1">
          <reference field="0" count="1">
            <x v="81"/>
          </reference>
        </references>
      </pivotArea>
    </format>
    <format dxfId="263">
      <pivotArea dataOnly="0" labelOnly="1" outline="0" fieldPosition="0">
        <references count="1">
          <reference field="0" count="1" defaultSubtotal="1">
            <x v="81"/>
          </reference>
        </references>
      </pivotArea>
    </format>
    <format dxfId="262">
      <pivotArea dataOnly="0" labelOnly="1" outline="0" fieldPosition="0">
        <references count="1">
          <reference field="0" count="1">
            <x v="82"/>
          </reference>
        </references>
      </pivotArea>
    </format>
    <format dxfId="261">
      <pivotArea dataOnly="0" labelOnly="1" outline="0" fieldPosition="0">
        <references count="1">
          <reference field="0" count="1" defaultSubtotal="1">
            <x v="82"/>
          </reference>
        </references>
      </pivotArea>
    </format>
    <format dxfId="260">
      <pivotArea dataOnly="0" labelOnly="1" outline="0" fieldPosition="0">
        <references count="1">
          <reference field="0" count="1">
            <x v="83"/>
          </reference>
        </references>
      </pivotArea>
    </format>
    <format dxfId="259">
      <pivotArea dataOnly="0" labelOnly="1" outline="0" fieldPosition="0">
        <references count="1">
          <reference field="0" count="1" defaultSubtotal="1">
            <x v="83"/>
          </reference>
        </references>
      </pivotArea>
    </format>
    <format dxfId="258">
      <pivotArea dataOnly="0" labelOnly="1" outline="0" fieldPosition="0">
        <references count="1">
          <reference field="0" count="1">
            <x v="84"/>
          </reference>
        </references>
      </pivotArea>
    </format>
    <format dxfId="257">
      <pivotArea dataOnly="0" labelOnly="1" outline="0" fieldPosition="0">
        <references count="1">
          <reference field="0" count="1" defaultSubtotal="1">
            <x v="84"/>
          </reference>
        </references>
      </pivotArea>
    </format>
    <format dxfId="256">
      <pivotArea dataOnly="0" labelOnly="1" outline="0" fieldPosition="0">
        <references count="1">
          <reference field="0" count="1">
            <x v="85"/>
          </reference>
        </references>
      </pivotArea>
    </format>
    <format dxfId="255">
      <pivotArea dataOnly="0" labelOnly="1" outline="0" fieldPosition="0">
        <references count="1">
          <reference field="0" count="1" defaultSubtotal="1">
            <x v="85"/>
          </reference>
        </references>
      </pivotArea>
    </format>
    <format dxfId="254">
      <pivotArea dataOnly="0" labelOnly="1" outline="0" fieldPosition="0">
        <references count="1">
          <reference field="0" count="1">
            <x v="86"/>
          </reference>
        </references>
      </pivotArea>
    </format>
    <format dxfId="253">
      <pivotArea dataOnly="0" labelOnly="1" outline="0" fieldPosition="0">
        <references count="1">
          <reference field="0" count="1" defaultSubtotal="1">
            <x v="86"/>
          </reference>
        </references>
      </pivotArea>
    </format>
    <format dxfId="252">
      <pivotArea dataOnly="0" labelOnly="1" outline="0" fieldPosition="0">
        <references count="1">
          <reference field="0" count="1">
            <x v="87"/>
          </reference>
        </references>
      </pivotArea>
    </format>
    <format dxfId="251">
      <pivotArea dataOnly="0" labelOnly="1" outline="0" fieldPosition="0">
        <references count="1">
          <reference field="0" count="1" defaultSubtotal="1">
            <x v="87"/>
          </reference>
        </references>
      </pivotArea>
    </format>
    <format dxfId="250">
      <pivotArea dataOnly="0" labelOnly="1" outline="0" fieldPosition="0">
        <references count="1">
          <reference field="0" count="1">
            <x v="88"/>
          </reference>
        </references>
      </pivotArea>
    </format>
    <format dxfId="249">
      <pivotArea dataOnly="0" labelOnly="1" outline="0" fieldPosition="0">
        <references count="1">
          <reference field="0" count="1" defaultSubtotal="1">
            <x v="88"/>
          </reference>
        </references>
      </pivotArea>
    </format>
    <format dxfId="248">
      <pivotArea dataOnly="0" labelOnly="1" outline="0" fieldPosition="0">
        <references count="1">
          <reference field="0" count="1">
            <x v="89"/>
          </reference>
        </references>
      </pivotArea>
    </format>
    <format dxfId="247">
      <pivotArea dataOnly="0" labelOnly="1" outline="0" fieldPosition="0">
        <references count="1">
          <reference field="0" count="1" defaultSubtotal="1">
            <x v="89"/>
          </reference>
        </references>
      </pivotArea>
    </format>
    <format dxfId="246">
      <pivotArea dataOnly="0" labelOnly="1" outline="0" fieldPosition="0">
        <references count="1">
          <reference field="0" count="1">
            <x v="90"/>
          </reference>
        </references>
      </pivotArea>
    </format>
    <format dxfId="245">
      <pivotArea dataOnly="0" labelOnly="1" outline="0" fieldPosition="0">
        <references count="1">
          <reference field="0" count="1" defaultSubtotal="1">
            <x v="90"/>
          </reference>
        </references>
      </pivotArea>
    </format>
    <format dxfId="244">
      <pivotArea dataOnly="0" labelOnly="1" outline="0" fieldPosition="0">
        <references count="1">
          <reference field="0" count="1">
            <x v="91"/>
          </reference>
        </references>
      </pivotArea>
    </format>
    <format dxfId="243">
      <pivotArea dataOnly="0" labelOnly="1" outline="0" fieldPosition="0">
        <references count="1">
          <reference field="0" count="1" defaultSubtotal="1">
            <x v="91"/>
          </reference>
        </references>
      </pivotArea>
    </format>
    <format dxfId="242">
      <pivotArea dataOnly="0" labelOnly="1" outline="0" fieldPosition="0">
        <references count="1">
          <reference field="0" count="1">
            <x v="92"/>
          </reference>
        </references>
      </pivotArea>
    </format>
    <format dxfId="241">
      <pivotArea dataOnly="0" labelOnly="1" outline="0" fieldPosition="0">
        <references count="1">
          <reference field="0" count="1" defaultSubtotal="1">
            <x v="92"/>
          </reference>
        </references>
      </pivotArea>
    </format>
    <format dxfId="240">
      <pivotArea dataOnly="0" labelOnly="1" outline="0" fieldPosition="0">
        <references count="1">
          <reference field="0" count="1">
            <x v="93"/>
          </reference>
        </references>
      </pivotArea>
    </format>
    <format dxfId="239">
      <pivotArea dataOnly="0" labelOnly="1" outline="0" fieldPosition="0">
        <references count="1">
          <reference field="0" count="1" defaultSubtotal="1">
            <x v="93"/>
          </reference>
        </references>
      </pivotArea>
    </format>
    <format dxfId="238">
      <pivotArea dataOnly="0" labelOnly="1" outline="0" fieldPosition="0">
        <references count="1">
          <reference field="0" count="1">
            <x v="94"/>
          </reference>
        </references>
      </pivotArea>
    </format>
    <format dxfId="237">
      <pivotArea dataOnly="0" labelOnly="1" outline="0" fieldPosition="0">
        <references count="1">
          <reference field="0" count="1" defaultSubtotal="1">
            <x v="94"/>
          </reference>
        </references>
      </pivotArea>
    </format>
    <format dxfId="236">
      <pivotArea dataOnly="0" labelOnly="1" outline="0" fieldPosition="0">
        <references count="1">
          <reference field="0" count="1">
            <x v="95"/>
          </reference>
        </references>
      </pivotArea>
    </format>
    <format dxfId="235">
      <pivotArea dataOnly="0" labelOnly="1" outline="0" fieldPosition="0">
        <references count="1">
          <reference field="0" count="1" defaultSubtotal="1">
            <x v="95"/>
          </reference>
        </references>
      </pivotArea>
    </format>
    <format dxfId="234">
      <pivotArea dataOnly="0" labelOnly="1" outline="0" fieldPosition="0">
        <references count="1">
          <reference field="0" count="1">
            <x v="96"/>
          </reference>
        </references>
      </pivotArea>
    </format>
    <format dxfId="233">
      <pivotArea dataOnly="0" labelOnly="1" outline="0" fieldPosition="0">
        <references count="1">
          <reference field="0" count="1" defaultSubtotal="1">
            <x v="96"/>
          </reference>
        </references>
      </pivotArea>
    </format>
    <format dxfId="232">
      <pivotArea dataOnly="0" labelOnly="1" outline="0" fieldPosition="0">
        <references count="1">
          <reference field="0" count="1">
            <x v="97"/>
          </reference>
        </references>
      </pivotArea>
    </format>
    <format dxfId="231">
      <pivotArea dataOnly="0" labelOnly="1" outline="0" fieldPosition="0">
        <references count="1">
          <reference field="0" count="1" defaultSubtotal="1">
            <x v="97"/>
          </reference>
        </references>
      </pivotArea>
    </format>
    <format dxfId="230">
      <pivotArea dataOnly="0" labelOnly="1" outline="0" fieldPosition="0">
        <references count="1">
          <reference field="0" count="1">
            <x v="98"/>
          </reference>
        </references>
      </pivotArea>
    </format>
    <format dxfId="229">
      <pivotArea dataOnly="0" labelOnly="1" outline="0" fieldPosition="0">
        <references count="1">
          <reference field="0" count="1" defaultSubtotal="1">
            <x v="98"/>
          </reference>
        </references>
      </pivotArea>
    </format>
    <format dxfId="228">
      <pivotArea dataOnly="0" labelOnly="1" outline="0" fieldPosition="0">
        <references count="1">
          <reference field="0" count="1">
            <x v="99"/>
          </reference>
        </references>
      </pivotArea>
    </format>
    <format dxfId="227">
      <pivotArea dataOnly="0" labelOnly="1" outline="0" fieldPosition="0">
        <references count="1">
          <reference field="0" count="1" defaultSubtotal="1">
            <x v="99"/>
          </reference>
        </references>
      </pivotArea>
    </format>
    <format dxfId="226">
      <pivotArea dataOnly="0" labelOnly="1" outline="0" fieldPosition="0">
        <references count="1">
          <reference field="0" count="1">
            <x v="100"/>
          </reference>
        </references>
      </pivotArea>
    </format>
    <format dxfId="225">
      <pivotArea dataOnly="0" labelOnly="1" outline="0" fieldPosition="0">
        <references count="1">
          <reference field="0" count="1" defaultSubtotal="1">
            <x v="100"/>
          </reference>
        </references>
      </pivotArea>
    </format>
    <format dxfId="224">
      <pivotArea dataOnly="0" labelOnly="1" outline="0" fieldPosition="0">
        <references count="1">
          <reference field="0" count="1">
            <x v="101"/>
          </reference>
        </references>
      </pivotArea>
    </format>
    <format dxfId="223">
      <pivotArea dataOnly="0" labelOnly="1" outline="0" fieldPosition="0">
        <references count="1">
          <reference field="0" count="1" defaultSubtotal="1">
            <x v="101"/>
          </reference>
        </references>
      </pivotArea>
    </format>
    <format dxfId="222">
      <pivotArea dataOnly="0" labelOnly="1" outline="0" fieldPosition="0">
        <references count="1">
          <reference field="0" count="1">
            <x v="102"/>
          </reference>
        </references>
      </pivotArea>
    </format>
    <format dxfId="221">
      <pivotArea dataOnly="0" labelOnly="1" outline="0" fieldPosition="0">
        <references count="1">
          <reference field="0" count="1" defaultSubtotal="1">
            <x v="102"/>
          </reference>
        </references>
      </pivotArea>
    </format>
    <format dxfId="220">
      <pivotArea dataOnly="0" labelOnly="1" outline="0" fieldPosition="0">
        <references count="1">
          <reference field="0" count="1">
            <x v="104"/>
          </reference>
        </references>
      </pivotArea>
    </format>
    <format dxfId="219">
      <pivotArea dataOnly="0" labelOnly="1" outline="0" fieldPosition="0">
        <references count="1">
          <reference field="0" count="1" defaultSubtotal="1">
            <x v="104"/>
          </reference>
        </references>
      </pivotArea>
    </format>
    <format dxfId="218">
      <pivotArea dataOnly="0" labelOnly="1" grandRow="1" outline="0" fieldPosition="0"/>
    </format>
    <format dxfId="217">
      <pivotArea outline="0" collapsedLevelsAreSubtotals="1" fieldPosition="0"/>
    </format>
    <format dxfId="216">
      <pivotArea dataOnly="0" labelOnly="1" outline="0" fieldPosition="0">
        <references count="1">
          <reference field="4294967294" count="4">
            <x v="0"/>
            <x v="1"/>
            <x v="2"/>
            <x v="3"/>
          </reference>
        </references>
      </pivotArea>
    </format>
    <format dxfId="215">
      <pivotArea dataOnly="0" labelOnly="1" outline="0" fieldPosition="0">
        <references count="1">
          <reference field="4294967294" count="4">
            <x v="0"/>
            <x v="1"/>
            <x v="2"/>
            <x v="3"/>
          </reference>
        </references>
      </pivotArea>
    </format>
    <format dxfId="214">
      <pivotArea dataOnly="0" labelOnly="1" outline="0" fieldPosition="0">
        <references count="1">
          <reference field="4294967294" count="4">
            <x v="0"/>
            <x v="1"/>
            <x v="2"/>
            <x v="3"/>
          </reference>
        </references>
      </pivotArea>
    </format>
    <format dxfId="213">
      <pivotArea field="0" type="button" dataOnly="0" labelOnly="1" outline="0" axis="axisRow" fieldPosition="0"/>
    </format>
    <format dxfId="212">
      <pivotArea dataOnly="0" labelOnly="1" outline="0" fieldPosition="0">
        <references count="1">
          <reference field="0" count="1">
            <x v="0"/>
          </reference>
        </references>
      </pivotArea>
    </format>
    <format dxfId="211">
      <pivotArea dataOnly="0" labelOnly="1" outline="0" fieldPosition="0">
        <references count="1">
          <reference field="0" count="1" defaultSubtotal="1">
            <x v="0"/>
          </reference>
        </references>
      </pivotArea>
    </format>
    <format dxfId="210">
      <pivotArea dataOnly="0" labelOnly="1" outline="0" fieldPosition="0">
        <references count="1">
          <reference field="0" count="1">
            <x v="1"/>
          </reference>
        </references>
      </pivotArea>
    </format>
    <format dxfId="209">
      <pivotArea dataOnly="0" labelOnly="1" outline="0" fieldPosition="0">
        <references count="1">
          <reference field="0" count="1" defaultSubtotal="1">
            <x v="1"/>
          </reference>
        </references>
      </pivotArea>
    </format>
    <format dxfId="208">
      <pivotArea dataOnly="0" labelOnly="1" outline="0" fieldPosition="0">
        <references count="1">
          <reference field="0" count="1">
            <x v="2"/>
          </reference>
        </references>
      </pivotArea>
    </format>
    <format dxfId="207">
      <pivotArea dataOnly="0" labelOnly="1" outline="0" fieldPosition="0">
        <references count="1">
          <reference field="0" count="1" defaultSubtotal="1">
            <x v="2"/>
          </reference>
        </references>
      </pivotArea>
    </format>
    <format dxfId="206">
      <pivotArea dataOnly="0" labelOnly="1" outline="0" fieldPosition="0">
        <references count="1">
          <reference field="0" count="1">
            <x v="3"/>
          </reference>
        </references>
      </pivotArea>
    </format>
    <format dxfId="205">
      <pivotArea dataOnly="0" labelOnly="1" outline="0" fieldPosition="0">
        <references count="1">
          <reference field="0" count="1" defaultSubtotal="1">
            <x v="3"/>
          </reference>
        </references>
      </pivotArea>
    </format>
    <format dxfId="204">
      <pivotArea dataOnly="0" labelOnly="1" outline="0" fieldPosition="0">
        <references count="1">
          <reference field="0" count="1">
            <x v="4"/>
          </reference>
        </references>
      </pivotArea>
    </format>
    <format dxfId="203">
      <pivotArea dataOnly="0" labelOnly="1" outline="0" fieldPosition="0">
        <references count="1">
          <reference field="0" count="1" defaultSubtotal="1">
            <x v="4"/>
          </reference>
        </references>
      </pivotArea>
    </format>
    <format dxfId="202">
      <pivotArea dataOnly="0" labelOnly="1" outline="0" fieldPosition="0">
        <references count="1">
          <reference field="0" count="1">
            <x v="5"/>
          </reference>
        </references>
      </pivotArea>
    </format>
    <format dxfId="201">
      <pivotArea dataOnly="0" labelOnly="1" outline="0" fieldPosition="0">
        <references count="1">
          <reference field="0" count="1" defaultSubtotal="1">
            <x v="5"/>
          </reference>
        </references>
      </pivotArea>
    </format>
    <format dxfId="200">
      <pivotArea dataOnly="0" labelOnly="1" outline="0" fieldPosition="0">
        <references count="1">
          <reference field="0" count="1">
            <x v="6"/>
          </reference>
        </references>
      </pivotArea>
    </format>
    <format dxfId="199">
      <pivotArea dataOnly="0" labelOnly="1" outline="0" fieldPosition="0">
        <references count="1">
          <reference field="0" count="1" defaultSubtotal="1">
            <x v="6"/>
          </reference>
        </references>
      </pivotArea>
    </format>
    <format dxfId="198">
      <pivotArea dataOnly="0" labelOnly="1" outline="0" fieldPosition="0">
        <references count="1">
          <reference field="0" count="1">
            <x v="7"/>
          </reference>
        </references>
      </pivotArea>
    </format>
    <format dxfId="197">
      <pivotArea dataOnly="0" labelOnly="1" outline="0" fieldPosition="0">
        <references count="1">
          <reference field="0" count="1" defaultSubtotal="1">
            <x v="7"/>
          </reference>
        </references>
      </pivotArea>
    </format>
    <format dxfId="196">
      <pivotArea dataOnly="0" labelOnly="1" outline="0" fieldPosition="0">
        <references count="1">
          <reference field="0" count="1">
            <x v="8"/>
          </reference>
        </references>
      </pivotArea>
    </format>
    <format dxfId="195">
      <pivotArea dataOnly="0" labelOnly="1" outline="0" fieldPosition="0">
        <references count="1">
          <reference field="0" count="1" defaultSubtotal="1">
            <x v="8"/>
          </reference>
        </references>
      </pivotArea>
    </format>
    <format dxfId="194">
      <pivotArea dataOnly="0" labelOnly="1" outline="0" fieldPosition="0">
        <references count="1">
          <reference field="0" count="1">
            <x v="9"/>
          </reference>
        </references>
      </pivotArea>
    </format>
    <format dxfId="193">
      <pivotArea dataOnly="0" labelOnly="1" outline="0" fieldPosition="0">
        <references count="1">
          <reference field="0" count="1" defaultSubtotal="1">
            <x v="9"/>
          </reference>
        </references>
      </pivotArea>
    </format>
    <format dxfId="192">
      <pivotArea dataOnly="0" labelOnly="1" outline="0" fieldPosition="0">
        <references count="1">
          <reference field="0" count="1">
            <x v="10"/>
          </reference>
        </references>
      </pivotArea>
    </format>
    <format dxfId="191">
      <pivotArea dataOnly="0" labelOnly="1" outline="0" fieldPosition="0">
        <references count="1">
          <reference field="0" count="1" defaultSubtotal="1">
            <x v="10"/>
          </reference>
        </references>
      </pivotArea>
    </format>
    <format dxfId="190">
      <pivotArea dataOnly="0" labelOnly="1" outline="0" fieldPosition="0">
        <references count="1">
          <reference field="0" count="1">
            <x v="11"/>
          </reference>
        </references>
      </pivotArea>
    </format>
    <format dxfId="189">
      <pivotArea dataOnly="0" labelOnly="1" outline="0" fieldPosition="0">
        <references count="1">
          <reference field="0" count="1" defaultSubtotal="1">
            <x v="11"/>
          </reference>
        </references>
      </pivotArea>
    </format>
    <format dxfId="188">
      <pivotArea dataOnly="0" labelOnly="1" outline="0" fieldPosition="0">
        <references count="1">
          <reference field="0" count="1">
            <x v="12"/>
          </reference>
        </references>
      </pivotArea>
    </format>
    <format dxfId="187">
      <pivotArea dataOnly="0" labelOnly="1" outline="0" fieldPosition="0">
        <references count="1">
          <reference field="0" count="1" defaultSubtotal="1">
            <x v="12"/>
          </reference>
        </references>
      </pivotArea>
    </format>
    <format dxfId="186">
      <pivotArea dataOnly="0" labelOnly="1" outline="0" fieldPosition="0">
        <references count="1">
          <reference field="0" count="1">
            <x v="13"/>
          </reference>
        </references>
      </pivotArea>
    </format>
    <format dxfId="185">
      <pivotArea dataOnly="0" labelOnly="1" outline="0" fieldPosition="0">
        <references count="1">
          <reference field="0" count="1" defaultSubtotal="1">
            <x v="13"/>
          </reference>
        </references>
      </pivotArea>
    </format>
    <format dxfId="184">
      <pivotArea dataOnly="0" labelOnly="1" outline="0" fieldPosition="0">
        <references count="1">
          <reference field="0" count="1">
            <x v="14"/>
          </reference>
        </references>
      </pivotArea>
    </format>
    <format dxfId="183">
      <pivotArea dataOnly="0" labelOnly="1" outline="0" fieldPosition="0">
        <references count="1">
          <reference field="0" count="1" defaultSubtotal="1">
            <x v="14"/>
          </reference>
        </references>
      </pivotArea>
    </format>
    <format dxfId="182">
      <pivotArea dataOnly="0" labelOnly="1" outline="0" fieldPosition="0">
        <references count="1">
          <reference field="0" count="1">
            <x v="15"/>
          </reference>
        </references>
      </pivotArea>
    </format>
    <format dxfId="181">
      <pivotArea dataOnly="0" labelOnly="1" outline="0" fieldPosition="0">
        <references count="1">
          <reference field="0" count="1" defaultSubtotal="1">
            <x v="15"/>
          </reference>
        </references>
      </pivotArea>
    </format>
    <format dxfId="180">
      <pivotArea dataOnly="0" labelOnly="1" outline="0" fieldPosition="0">
        <references count="1">
          <reference field="0" count="1">
            <x v="16"/>
          </reference>
        </references>
      </pivotArea>
    </format>
    <format dxfId="179">
      <pivotArea dataOnly="0" labelOnly="1" outline="0" fieldPosition="0">
        <references count="1">
          <reference field="0" count="1" defaultSubtotal="1">
            <x v="16"/>
          </reference>
        </references>
      </pivotArea>
    </format>
    <format dxfId="178">
      <pivotArea dataOnly="0" labelOnly="1" outline="0" fieldPosition="0">
        <references count="1">
          <reference field="0" count="1">
            <x v="17"/>
          </reference>
        </references>
      </pivotArea>
    </format>
    <format dxfId="177">
      <pivotArea dataOnly="0" labelOnly="1" outline="0" fieldPosition="0">
        <references count="1">
          <reference field="0" count="1" defaultSubtotal="1">
            <x v="17"/>
          </reference>
        </references>
      </pivotArea>
    </format>
    <format dxfId="176">
      <pivotArea dataOnly="0" labelOnly="1" outline="0" fieldPosition="0">
        <references count="1">
          <reference field="0" count="1">
            <x v="18"/>
          </reference>
        </references>
      </pivotArea>
    </format>
    <format dxfId="175">
      <pivotArea dataOnly="0" labelOnly="1" outline="0" fieldPosition="0">
        <references count="1">
          <reference field="0" count="1" defaultSubtotal="1">
            <x v="18"/>
          </reference>
        </references>
      </pivotArea>
    </format>
    <format dxfId="174">
      <pivotArea dataOnly="0" labelOnly="1" outline="0" fieldPosition="0">
        <references count="1">
          <reference field="0" count="1">
            <x v="19"/>
          </reference>
        </references>
      </pivotArea>
    </format>
    <format dxfId="173">
      <pivotArea dataOnly="0" labelOnly="1" outline="0" fieldPosition="0">
        <references count="1">
          <reference field="0" count="1" defaultSubtotal="1">
            <x v="19"/>
          </reference>
        </references>
      </pivotArea>
    </format>
    <format dxfId="172">
      <pivotArea dataOnly="0" labelOnly="1" outline="0" fieldPosition="0">
        <references count="1">
          <reference field="0" count="1">
            <x v="20"/>
          </reference>
        </references>
      </pivotArea>
    </format>
    <format dxfId="171">
      <pivotArea dataOnly="0" labelOnly="1" outline="0" fieldPosition="0">
        <references count="1">
          <reference field="0" count="1" defaultSubtotal="1">
            <x v="20"/>
          </reference>
        </references>
      </pivotArea>
    </format>
    <format dxfId="170">
      <pivotArea dataOnly="0" labelOnly="1" outline="0" fieldPosition="0">
        <references count="1">
          <reference field="0" count="1">
            <x v="21"/>
          </reference>
        </references>
      </pivotArea>
    </format>
    <format dxfId="169">
      <pivotArea dataOnly="0" labelOnly="1" outline="0" fieldPosition="0">
        <references count="1">
          <reference field="0" count="1" defaultSubtotal="1">
            <x v="21"/>
          </reference>
        </references>
      </pivotArea>
    </format>
    <format dxfId="168">
      <pivotArea dataOnly="0" labelOnly="1" outline="0" fieldPosition="0">
        <references count="1">
          <reference field="0" count="1">
            <x v="22"/>
          </reference>
        </references>
      </pivotArea>
    </format>
    <format dxfId="167">
      <pivotArea dataOnly="0" labelOnly="1" outline="0" fieldPosition="0">
        <references count="1">
          <reference field="0" count="1" defaultSubtotal="1">
            <x v="22"/>
          </reference>
        </references>
      </pivotArea>
    </format>
    <format dxfId="166">
      <pivotArea dataOnly="0" labelOnly="1" outline="0" fieldPosition="0">
        <references count="1">
          <reference field="0" count="1">
            <x v="23"/>
          </reference>
        </references>
      </pivotArea>
    </format>
    <format dxfId="165">
      <pivotArea dataOnly="0" labelOnly="1" outline="0" fieldPosition="0">
        <references count="1">
          <reference field="0" count="1" defaultSubtotal="1">
            <x v="23"/>
          </reference>
        </references>
      </pivotArea>
    </format>
    <format dxfId="164">
      <pivotArea dataOnly="0" labelOnly="1" outline="0" fieldPosition="0">
        <references count="1">
          <reference field="0" count="1">
            <x v="24"/>
          </reference>
        </references>
      </pivotArea>
    </format>
    <format dxfId="163">
      <pivotArea dataOnly="0" labelOnly="1" outline="0" fieldPosition="0">
        <references count="1">
          <reference field="0" count="1" defaultSubtotal="1">
            <x v="24"/>
          </reference>
        </references>
      </pivotArea>
    </format>
    <format dxfId="162">
      <pivotArea dataOnly="0" labelOnly="1" outline="0" fieldPosition="0">
        <references count="1">
          <reference field="0" count="1">
            <x v="25"/>
          </reference>
        </references>
      </pivotArea>
    </format>
    <format dxfId="161">
      <pivotArea dataOnly="0" labelOnly="1" outline="0" fieldPosition="0">
        <references count="1">
          <reference field="0" count="1" defaultSubtotal="1">
            <x v="25"/>
          </reference>
        </references>
      </pivotArea>
    </format>
    <format dxfId="160">
      <pivotArea dataOnly="0" labelOnly="1" outline="0" fieldPosition="0">
        <references count="1">
          <reference field="0" count="1">
            <x v="26"/>
          </reference>
        </references>
      </pivotArea>
    </format>
    <format dxfId="159">
      <pivotArea dataOnly="0" labelOnly="1" outline="0" fieldPosition="0">
        <references count="1">
          <reference field="0" count="1" defaultSubtotal="1">
            <x v="26"/>
          </reference>
        </references>
      </pivotArea>
    </format>
    <format dxfId="158">
      <pivotArea dataOnly="0" labelOnly="1" outline="0" fieldPosition="0">
        <references count="1">
          <reference field="0" count="1">
            <x v="27"/>
          </reference>
        </references>
      </pivotArea>
    </format>
    <format dxfId="157">
      <pivotArea dataOnly="0" labelOnly="1" outline="0" fieldPosition="0">
        <references count="1">
          <reference field="0" count="1" defaultSubtotal="1">
            <x v="27"/>
          </reference>
        </references>
      </pivotArea>
    </format>
    <format dxfId="156">
      <pivotArea dataOnly="0" labelOnly="1" outline="0" fieldPosition="0">
        <references count="1">
          <reference field="0" count="1">
            <x v="28"/>
          </reference>
        </references>
      </pivotArea>
    </format>
    <format dxfId="155">
      <pivotArea dataOnly="0" labelOnly="1" outline="0" fieldPosition="0">
        <references count="1">
          <reference field="0" count="1" defaultSubtotal="1">
            <x v="28"/>
          </reference>
        </references>
      </pivotArea>
    </format>
    <format dxfId="154">
      <pivotArea dataOnly="0" labelOnly="1" outline="0" fieldPosition="0">
        <references count="1">
          <reference field="0" count="1">
            <x v="29"/>
          </reference>
        </references>
      </pivotArea>
    </format>
    <format dxfId="153">
      <pivotArea dataOnly="0" labelOnly="1" outline="0" fieldPosition="0">
        <references count="1">
          <reference field="0" count="1" defaultSubtotal="1">
            <x v="29"/>
          </reference>
        </references>
      </pivotArea>
    </format>
    <format dxfId="152">
      <pivotArea dataOnly="0" labelOnly="1" outline="0" fieldPosition="0">
        <references count="1">
          <reference field="0" count="1">
            <x v="30"/>
          </reference>
        </references>
      </pivotArea>
    </format>
    <format dxfId="151">
      <pivotArea dataOnly="0" labelOnly="1" outline="0" fieldPosition="0">
        <references count="1">
          <reference field="0" count="1" defaultSubtotal="1">
            <x v="30"/>
          </reference>
        </references>
      </pivotArea>
    </format>
    <format dxfId="150">
      <pivotArea dataOnly="0" labelOnly="1" outline="0" fieldPosition="0">
        <references count="1">
          <reference field="0" count="1">
            <x v="31"/>
          </reference>
        </references>
      </pivotArea>
    </format>
    <format dxfId="149">
      <pivotArea dataOnly="0" labelOnly="1" outline="0" fieldPosition="0">
        <references count="1">
          <reference field="0" count="1" defaultSubtotal="1">
            <x v="31"/>
          </reference>
        </references>
      </pivotArea>
    </format>
    <format dxfId="148">
      <pivotArea dataOnly="0" labelOnly="1" outline="0" fieldPosition="0">
        <references count="1">
          <reference field="0" count="1">
            <x v="32"/>
          </reference>
        </references>
      </pivotArea>
    </format>
    <format dxfId="147">
      <pivotArea dataOnly="0" labelOnly="1" outline="0" fieldPosition="0">
        <references count="1">
          <reference field="0" count="1" defaultSubtotal="1">
            <x v="32"/>
          </reference>
        </references>
      </pivotArea>
    </format>
    <format dxfId="146">
      <pivotArea dataOnly="0" labelOnly="1" outline="0" fieldPosition="0">
        <references count="1">
          <reference field="0" count="1">
            <x v="33"/>
          </reference>
        </references>
      </pivotArea>
    </format>
    <format dxfId="145">
      <pivotArea dataOnly="0" labelOnly="1" outline="0" fieldPosition="0">
        <references count="1">
          <reference field="0" count="1" defaultSubtotal="1">
            <x v="33"/>
          </reference>
        </references>
      </pivotArea>
    </format>
    <format dxfId="144">
      <pivotArea dataOnly="0" labelOnly="1" outline="0" fieldPosition="0">
        <references count="1">
          <reference field="0" count="1">
            <x v="34"/>
          </reference>
        </references>
      </pivotArea>
    </format>
    <format dxfId="143">
      <pivotArea dataOnly="0" labelOnly="1" outline="0" fieldPosition="0">
        <references count="1">
          <reference field="0" count="1" defaultSubtotal="1">
            <x v="34"/>
          </reference>
        </references>
      </pivotArea>
    </format>
    <format dxfId="142">
      <pivotArea dataOnly="0" labelOnly="1" outline="0" fieldPosition="0">
        <references count="1">
          <reference field="0" count="1">
            <x v="35"/>
          </reference>
        </references>
      </pivotArea>
    </format>
    <format dxfId="141">
      <pivotArea dataOnly="0" labelOnly="1" outline="0" fieldPosition="0">
        <references count="1">
          <reference field="0" count="1" defaultSubtotal="1">
            <x v="35"/>
          </reference>
        </references>
      </pivotArea>
    </format>
    <format dxfId="140">
      <pivotArea dataOnly="0" labelOnly="1" outline="0" fieldPosition="0">
        <references count="1">
          <reference field="0" count="1">
            <x v="36"/>
          </reference>
        </references>
      </pivotArea>
    </format>
    <format dxfId="139">
      <pivotArea dataOnly="0" labelOnly="1" outline="0" fieldPosition="0">
        <references count="1">
          <reference field="0" count="1" defaultSubtotal="1">
            <x v="36"/>
          </reference>
        </references>
      </pivotArea>
    </format>
    <format dxfId="138">
      <pivotArea dataOnly="0" labelOnly="1" outline="0" fieldPosition="0">
        <references count="1">
          <reference field="0" count="1">
            <x v="37"/>
          </reference>
        </references>
      </pivotArea>
    </format>
    <format dxfId="137">
      <pivotArea dataOnly="0" labelOnly="1" outline="0" fieldPosition="0">
        <references count="1">
          <reference field="0" count="1" defaultSubtotal="1">
            <x v="37"/>
          </reference>
        </references>
      </pivotArea>
    </format>
    <format dxfId="136">
      <pivotArea dataOnly="0" labelOnly="1" outline="0" fieldPosition="0">
        <references count="1">
          <reference field="0" count="1">
            <x v="38"/>
          </reference>
        </references>
      </pivotArea>
    </format>
    <format dxfId="135">
      <pivotArea dataOnly="0" labelOnly="1" outline="0" fieldPosition="0">
        <references count="1">
          <reference field="0" count="1" defaultSubtotal="1">
            <x v="38"/>
          </reference>
        </references>
      </pivotArea>
    </format>
    <format dxfId="134">
      <pivotArea dataOnly="0" labelOnly="1" outline="0" fieldPosition="0">
        <references count="1">
          <reference field="0" count="1">
            <x v="39"/>
          </reference>
        </references>
      </pivotArea>
    </format>
    <format dxfId="133">
      <pivotArea dataOnly="0" labelOnly="1" outline="0" fieldPosition="0">
        <references count="1">
          <reference field="0" count="1" defaultSubtotal="1">
            <x v="39"/>
          </reference>
        </references>
      </pivotArea>
    </format>
    <format dxfId="132">
      <pivotArea dataOnly="0" labelOnly="1" outline="0" fieldPosition="0">
        <references count="1">
          <reference field="0" count="1">
            <x v="40"/>
          </reference>
        </references>
      </pivotArea>
    </format>
    <format dxfId="131">
      <pivotArea dataOnly="0" labelOnly="1" outline="0" fieldPosition="0">
        <references count="1">
          <reference field="0" count="1" defaultSubtotal="1">
            <x v="40"/>
          </reference>
        </references>
      </pivotArea>
    </format>
    <format dxfId="130">
      <pivotArea dataOnly="0" labelOnly="1" outline="0" fieldPosition="0">
        <references count="1">
          <reference field="0" count="1">
            <x v="41"/>
          </reference>
        </references>
      </pivotArea>
    </format>
    <format dxfId="129">
      <pivotArea dataOnly="0" labelOnly="1" outline="0" fieldPosition="0">
        <references count="1">
          <reference field="0" count="1" defaultSubtotal="1">
            <x v="41"/>
          </reference>
        </references>
      </pivotArea>
    </format>
    <format dxfId="128">
      <pivotArea dataOnly="0" labelOnly="1" outline="0" fieldPosition="0">
        <references count="1">
          <reference field="0" count="1">
            <x v="42"/>
          </reference>
        </references>
      </pivotArea>
    </format>
    <format dxfId="127">
      <pivotArea dataOnly="0" labelOnly="1" outline="0" fieldPosition="0">
        <references count="1">
          <reference field="0" count="1" defaultSubtotal="1">
            <x v="42"/>
          </reference>
        </references>
      </pivotArea>
    </format>
    <format dxfId="126">
      <pivotArea dataOnly="0" labelOnly="1" outline="0" fieldPosition="0">
        <references count="1">
          <reference field="0" count="1">
            <x v="43"/>
          </reference>
        </references>
      </pivotArea>
    </format>
    <format dxfId="125">
      <pivotArea dataOnly="0" labelOnly="1" outline="0" fieldPosition="0">
        <references count="1">
          <reference field="0" count="1" defaultSubtotal="1">
            <x v="43"/>
          </reference>
        </references>
      </pivotArea>
    </format>
    <format dxfId="124">
      <pivotArea dataOnly="0" labelOnly="1" outline="0" fieldPosition="0">
        <references count="1">
          <reference field="0" count="1">
            <x v="44"/>
          </reference>
        </references>
      </pivotArea>
    </format>
    <format dxfId="123">
      <pivotArea dataOnly="0" labelOnly="1" outline="0" fieldPosition="0">
        <references count="1">
          <reference field="0" count="1" defaultSubtotal="1">
            <x v="44"/>
          </reference>
        </references>
      </pivotArea>
    </format>
    <format dxfId="122">
      <pivotArea dataOnly="0" labelOnly="1" outline="0" fieldPosition="0">
        <references count="1">
          <reference field="0" count="1">
            <x v="45"/>
          </reference>
        </references>
      </pivotArea>
    </format>
    <format dxfId="121">
      <pivotArea dataOnly="0" labelOnly="1" outline="0" fieldPosition="0">
        <references count="1">
          <reference field="0" count="1" defaultSubtotal="1">
            <x v="45"/>
          </reference>
        </references>
      </pivotArea>
    </format>
    <format dxfId="120">
      <pivotArea dataOnly="0" labelOnly="1" outline="0" fieldPosition="0">
        <references count="1">
          <reference field="0" count="1">
            <x v="46"/>
          </reference>
        </references>
      </pivotArea>
    </format>
    <format dxfId="119">
      <pivotArea dataOnly="0" labelOnly="1" outline="0" fieldPosition="0">
        <references count="1">
          <reference field="0" count="1" defaultSubtotal="1">
            <x v="46"/>
          </reference>
        </references>
      </pivotArea>
    </format>
    <format dxfId="118">
      <pivotArea dataOnly="0" labelOnly="1" outline="0" fieldPosition="0">
        <references count="1">
          <reference field="0" count="1">
            <x v="47"/>
          </reference>
        </references>
      </pivotArea>
    </format>
    <format dxfId="117">
      <pivotArea dataOnly="0" labelOnly="1" outline="0" fieldPosition="0">
        <references count="1">
          <reference field="0" count="1" defaultSubtotal="1">
            <x v="47"/>
          </reference>
        </references>
      </pivotArea>
    </format>
    <format dxfId="116">
      <pivotArea dataOnly="0" labelOnly="1" outline="0" fieldPosition="0">
        <references count="1">
          <reference field="0" count="1">
            <x v="48"/>
          </reference>
        </references>
      </pivotArea>
    </format>
    <format dxfId="115">
      <pivotArea dataOnly="0" labelOnly="1" outline="0" fieldPosition="0">
        <references count="1">
          <reference field="0" count="1" defaultSubtotal="1">
            <x v="48"/>
          </reference>
        </references>
      </pivotArea>
    </format>
    <format dxfId="114">
      <pivotArea dataOnly="0" labelOnly="1" outline="0" fieldPosition="0">
        <references count="1">
          <reference field="0" count="1">
            <x v="49"/>
          </reference>
        </references>
      </pivotArea>
    </format>
    <format dxfId="113">
      <pivotArea dataOnly="0" labelOnly="1" outline="0" fieldPosition="0">
        <references count="1">
          <reference field="0" count="1" defaultSubtotal="1">
            <x v="49"/>
          </reference>
        </references>
      </pivotArea>
    </format>
    <format dxfId="112">
      <pivotArea dataOnly="0" labelOnly="1" outline="0" fieldPosition="0">
        <references count="1">
          <reference field="0" count="1">
            <x v="50"/>
          </reference>
        </references>
      </pivotArea>
    </format>
    <format dxfId="111">
      <pivotArea dataOnly="0" labelOnly="1" outline="0" fieldPosition="0">
        <references count="1">
          <reference field="0" count="1" defaultSubtotal="1">
            <x v="50"/>
          </reference>
        </references>
      </pivotArea>
    </format>
    <format dxfId="110">
      <pivotArea dataOnly="0" labelOnly="1" outline="0" fieldPosition="0">
        <references count="1">
          <reference field="0" count="1">
            <x v="51"/>
          </reference>
        </references>
      </pivotArea>
    </format>
    <format dxfId="109">
      <pivotArea dataOnly="0" labelOnly="1" outline="0" fieldPosition="0">
        <references count="1">
          <reference field="0" count="1" defaultSubtotal="1">
            <x v="51"/>
          </reference>
        </references>
      </pivotArea>
    </format>
    <format dxfId="108">
      <pivotArea dataOnly="0" labelOnly="1" outline="0" fieldPosition="0">
        <references count="1">
          <reference field="0" count="1">
            <x v="52"/>
          </reference>
        </references>
      </pivotArea>
    </format>
    <format dxfId="107">
      <pivotArea dataOnly="0" labelOnly="1" outline="0" fieldPosition="0">
        <references count="1">
          <reference field="0" count="1" defaultSubtotal="1">
            <x v="52"/>
          </reference>
        </references>
      </pivotArea>
    </format>
    <format dxfId="106">
      <pivotArea dataOnly="0" labelOnly="1" outline="0" fieldPosition="0">
        <references count="1">
          <reference field="0" count="1">
            <x v="53"/>
          </reference>
        </references>
      </pivotArea>
    </format>
    <format dxfId="105">
      <pivotArea dataOnly="0" labelOnly="1" outline="0" fieldPosition="0">
        <references count="1">
          <reference field="0" count="1" defaultSubtotal="1">
            <x v="53"/>
          </reference>
        </references>
      </pivotArea>
    </format>
    <format dxfId="104">
      <pivotArea dataOnly="0" labelOnly="1" outline="0" fieldPosition="0">
        <references count="1">
          <reference field="0" count="1">
            <x v="54"/>
          </reference>
        </references>
      </pivotArea>
    </format>
    <format dxfId="103">
      <pivotArea dataOnly="0" labelOnly="1" outline="0" fieldPosition="0">
        <references count="1">
          <reference field="0" count="1" defaultSubtotal="1">
            <x v="54"/>
          </reference>
        </references>
      </pivotArea>
    </format>
    <format dxfId="102">
      <pivotArea dataOnly="0" labelOnly="1" outline="0" fieldPosition="0">
        <references count="1">
          <reference field="0" count="1">
            <x v="55"/>
          </reference>
        </references>
      </pivotArea>
    </format>
    <format dxfId="101">
      <pivotArea dataOnly="0" labelOnly="1" outline="0" fieldPosition="0">
        <references count="1">
          <reference field="0" count="1" defaultSubtotal="1">
            <x v="55"/>
          </reference>
        </references>
      </pivotArea>
    </format>
    <format dxfId="100">
      <pivotArea dataOnly="0" labelOnly="1" outline="0" fieldPosition="0">
        <references count="1">
          <reference field="0" count="1">
            <x v="56"/>
          </reference>
        </references>
      </pivotArea>
    </format>
    <format dxfId="99">
      <pivotArea dataOnly="0" labelOnly="1" outline="0" fieldPosition="0">
        <references count="1">
          <reference field="0" count="1" defaultSubtotal="1">
            <x v="56"/>
          </reference>
        </references>
      </pivotArea>
    </format>
    <format dxfId="98">
      <pivotArea dataOnly="0" labelOnly="1" outline="0" fieldPosition="0">
        <references count="1">
          <reference field="0" count="1">
            <x v="57"/>
          </reference>
        </references>
      </pivotArea>
    </format>
    <format dxfId="97">
      <pivotArea dataOnly="0" labelOnly="1" outline="0" fieldPosition="0">
        <references count="1">
          <reference field="0" count="1" defaultSubtotal="1">
            <x v="57"/>
          </reference>
        </references>
      </pivotArea>
    </format>
    <format dxfId="96">
      <pivotArea dataOnly="0" labelOnly="1" outline="0" fieldPosition="0">
        <references count="1">
          <reference field="0" count="1">
            <x v="58"/>
          </reference>
        </references>
      </pivotArea>
    </format>
    <format dxfId="95">
      <pivotArea dataOnly="0" labelOnly="1" outline="0" fieldPosition="0">
        <references count="1">
          <reference field="0" count="1" defaultSubtotal="1">
            <x v="58"/>
          </reference>
        </references>
      </pivotArea>
    </format>
    <format dxfId="94">
      <pivotArea dataOnly="0" labelOnly="1" outline="0" fieldPosition="0">
        <references count="1">
          <reference field="0" count="1">
            <x v="59"/>
          </reference>
        </references>
      </pivotArea>
    </format>
    <format dxfId="93">
      <pivotArea dataOnly="0" labelOnly="1" outline="0" fieldPosition="0">
        <references count="1">
          <reference field="0" count="1" defaultSubtotal="1">
            <x v="59"/>
          </reference>
        </references>
      </pivotArea>
    </format>
    <format dxfId="92">
      <pivotArea dataOnly="0" labelOnly="1" outline="0" fieldPosition="0">
        <references count="1">
          <reference field="0" count="1">
            <x v="60"/>
          </reference>
        </references>
      </pivotArea>
    </format>
    <format dxfId="91">
      <pivotArea dataOnly="0" labelOnly="1" outline="0" fieldPosition="0">
        <references count="1">
          <reference field="0" count="1" defaultSubtotal="1">
            <x v="60"/>
          </reference>
        </references>
      </pivotArea>
    </format>
    <format dxfId="90">
      <pivotArea dataOnly="0" labelOnly="1" outline="0" fieldPosition="0">
        <references count="1">
          <reference field="0" count="1">
            <x v="61"/>
          </reference>
        </references>
      </pivotArea>
    </format>
    <format dxfId="89">
      <pivotArea dataOnly="0" labelOnly="1" outline="0" fieldPosition="0">
        <references count="1">
          <reference field="0" count="1" defaultSubtotal="1">
            <x v="61"/>
          </reference>
        </references>
      </pivotArea>
    </format>
    <format dxfId="88">
      <pivotArea dataOnly="0" labelOnly="1" outline="0" fieldPosition="0">
        <references count="1">
          <reference field="0" count="1">
            <x v="62"/>
          </reference>
        </references>
      </pivotArea>
    </format>
    <format dxfId="87">
      <pivotArea dataOnly="0" labelOnly="1" outline="0" fieldPosition="0">
        <references count="1">
          <reference field="0" count="1" defaultSubtotal="1">
            <x v="62"/>
          </reference>
        </references>
      </pivotArea>
    </format>
    <format dxfId="86">
      <pivotArea dataOnly="0" labelOnly="1" outline="0" fieldPosition="0">
        <references count="1">
          <reference field="0" count="1">
            <x v="63"/>
          </reference>
        </references>
      </pivotArea>
    </format>
    <format dxfId="85">
      <pivotArea dataOnly="0" labelOnly="1" outline="0" fieldPosition="0">
        <references count="1">
          <reference field="0" count="1" defaultSubtotal="1">
            <x v="63"/>
          </reference>
        </references>
      </pivotArea>
    </format>
    <format dxfId="84">
      <pivotArea dataOnly="0" labelOnly="1" outline="0" fieldPosition="0">
        <references count="1">
          <reference field="0" count="1">
            <x v="64"/>
          </reference>
        </references>
      </pivotArea>
    </format>
    <format dxfId="83">
      <pivotArea dataOnly="0" labelOnly="1" outline="0" fieldPosition="0">
        <references count="1">
          <reference field="0" count="1" defaultSubtotal="1">
            <x v="64"/>
          </reference>
        </references>
      </pivotArea>
    </format>
    <format dxfId="82">
      <pivotArea dataOnly="0" labelOnly="1" outline="0" fieldPosition="0">
        <references count="1">
          <reference field="0" count="1">
            <x v="65"/>
          </reference>
        </references>
      </pivotArea>
    </format>
    <format dxfId="81">
      <pivotArea dataOnly="0" labelOnly="1" outline="0" fieldPosition="0">
        <references count="1">
          <reference field="0" count="1" defaultSubtotal="1">
            <x v="65"/>
          </reference>
        </references>
      </pivotArea>
    </format>
    <format dxfId="80">
      <pivotArea dataOnly="0" labelOnly="1" outline="0" fieldPosition="0">
        <references count="1">
          <reference field="0" count="1">
            <x v="66"/>
          </reference>
        </references>
      </pivotArea>
    </format>
    <format dxfId="79">
      <pivotArea dataOnly="0" labelOnly="1" outline="0" fieldPosition="0">
        <references count="1">
          <reference field="0" count="1" defaultSubtotal="1">
            <x v="66"/>
          </reference>
        </references>
      </pivotArea>
    </format>
    <format dxfId="78">
      <pivotArea dataOnly="0" labelOnly="1" outline="0" fieldPosition="0">
        <references count="1">
          <reference field="0" count="1">
            <x v="67"/>
          </reference>
        </references>
      </pivotArea>
    </format>
    <format dxfId="77">
      <pivotArea dataOnly="0" labelOnly="1" outline="0" fieldPosition="0">
        <references count="1">
          <reference field="0" count="1" defaultSubtotal="1">
            <x v="67"/>
          </reference>
        </references>
      </pivotArea>
    </format>
    <format dxfId="76">
      <pivotArea dataOnly="0" labelOnly="1" outline="0" fieldPosition="0">
        <references count="1">
          <reference field="0" count="1">
            <x v="68"/>
          </reference>
        </references>
      </pivotArea>
    </format>
    <format dxfId="75">
      <pivotArea dataOnly="0" labelOnly="1" outline="0" fieldPosition="0">
        <references count="1">
          <reference field="0" count="1" defaultSubtotal="1">
            <x v="68"/>
          </reference>
        </references>
      </pivotArea>
    </format>
    <format dxfId="74">
      <pivotArea dataOnly="0" labelOnly="1" outline="0" fieldPosition="0">
        <references count="1">
          <reference field="0" count="1">
            <x v="69"/>
          </reference>
        </references>
      </pivotArea>
    </format>
    <format dxfId="73">
      <pivotArea dataOnly="0" labelOnly="1" outline="0" fieldPosition="0">
        <references count="1">
          <reference field="0" count="1" defaultSubtotal="1">
            <x v="69"/>
          </reference>
        </references>
      </pivotArea>
    </format>
    <format dxfId="72">
      <pivotArea dataOnly="0" labelOnly="1" outline="0" fieldPosition="0">
        <references count="1">
          <reference field="0" count="1">
            <x v="70"/>
          </reference>
        </references>
      </pivotArea>
    </format>
    <format dxfId="71">
      <pivotArea dataOnly="0" labelOnly="1" outline="0" fieldPosition="0">
        <references count="1">
          <reference field="0" count="1" defaultSubtotal="1">
            <x v="70"/>
          </reference>
        </references>
      </pivotArea>
    </format>
    <format dxfId="70">
      <pivotArea dataOnly="0" labelOnly="1" outline="0" fieldPosition="0">
        <references count="1">
          <reference field="0" count="1">
            <x v="71"/>
          </reference>
        </references>
      </pivotArea>
    </format>
    <format dxfId="69">
      <pivotArea dataOnly="0" labelOnly="1" outline="0" fieldPosition="0">
        <references count="1">
          <reference field="0" count="1" defaultSubtotal="1">
            <x v="71"/>
          </reference>
        </references>
      </pivotArea>
    </format>
    <format dxfId="68">
      <pivotArea dataOnly="0" labelOnly="1" outline="0" fieldPosition="0">
        <references count="1">
          <reference field="0" count="1">
            <x v="72"/>
          </reference>
        </references>
      </pivotArea>
    </format>
    <format dxfId="67">
      <pivotArea dataOnly="0" labelOnly="1" outline="0" fieldPosition="0">
        <references count="1">
          <reference field="0" count="1" defaultSubtotal="1">
            <x v="72"/>
          </reference>
        </references>
      </pivotArea>
    </format>
    <format dxfId="66">
      <pivotArea dataOnly="0" labelOnly="1" outline="0" fieldPosition="0">
        <references count="1">
          <reference field="0" count="1">
            <x v="73"/>
          </reference>
        </references>
      </pivotArea>
    </format>
    <format dxfId="65">
      <pivotArea dataOnly="0" labelOnly="1" outline="0" fieldPosition="0">
        <references count="1">
          <reference field="0" count="1" defaultSubtotal="1">
            <x v="73"/>
          </reference>
        </references>
      </pivotArea>
    </format>
    <format dxfId="64">
      <pivotArea dataOnly="0" labelOnly="1" outline="0" fieldPosition="0">
        <references count="1">
          <reference field="0" count="1">
            <x v="74"/>
          </reference>
        </references>
      </pivotArea>
    </format>
    <format dxfId="63">
      <pivotArea dataOnly="0" labelOnly="1" outline="0" fieldPosition="0">
        <references count="1">
          <reference field="0" count="1" defaultSubtotal="1">
            <x v="74"/>
          </reference>
        </references>
      </pivotArea>
    </format>
    <format dxfId="62">
      <pivotArea dataOnly="0" labelOnly="1" outline="0" fieldPosition="0">
        <references count="1">
          <reference field="0" count="1">
            <x v="75"/>
          </reference>
        </references>
      </pivotArea>
    </format>
    <format dxfId="61">
      <pivotArea dataOnly="0" labelOnly="1" outline="0" fieldPosition="0">
        <references count="1">
          <reference field="0" count="1" defaultSubtotal="1">
            <x v="75"/>
          </reference>
        </references>
      </pivotArea>
    </format>
    <format dxfId="60">
      <pivotArea dataOnly="0" labelOnly="1" outline="0" fieldPosition="0">
        <references count="1">
          <reference field="0" count="1">
            <x v="76"/>
          </reference>
        </references>
      </pivotArea>
    </format>
    <format dxfId="59">
      <pivotArea dataOnly="0" labelOnly="1" outline="0" fieldPosition="0">
        <references count="1">
          <reference field="0" count="1" defaultSubtotal="1">
            <x v="76"/>
          </reference>
        </references>
      </pivotArea>
    </format>
    <format dxfId="58">
      <pivotArea dataOnly="0" labelOnly="1" outline="0" fieldPosition="0">
        <references count="1">
          <reference field="0" count="1">
            <x v="77"/>
          </reference>
        </references>
      </pivotArea>
    </format>
    <format dxfId="57">
      <pivotArea dataOnly="0" labelOnly="1" outline="0" fieldPosition="0">
        <references count="1">
          <reference field="0" count="1" defaultSubtotal="1">
            <x v="77"/>
          </reference>
        </references>
      </pivotArea>
    </format>
    <format dxfId="56">
      <pivotArea dataOnly="0" labelOnly="1" outline="0" fieldPosition="0">
        <references count="1">
          <reference field="0" count="1">
            <x v="78"/>
          </reference>
        </references>
      </pivotArea>
    </format>
    <format dxfId="55">
      <pivotArea dataOnly="0" labelOnly="1" outline="0" fieldPosition="0">
        <references count="1">
          <reference field="0" count="1" defaultSubtotal="1">
            <x v="78"/>
          </reference>
        </references>
      </pivotArea>
    </format>
    <format dxfId="54">
      <pivotArea dataOnly="0" labelOnly="1" outline="0" fieldPosition="0">
        <references count="1">
          <reference field="0" count="1">
            <x v="79"/>
          </reference>
        </references>
      </pivotArea>
    </format>
    <format dxfId="53">
      <pivotArea dataOnly="0" labelOnly="1" outline="0" fieldPosition="0">
        <references count="1">
          <reference field="0" count="1" defaultSubtotal="1">
            <x v="79"/>
          </reference>
        </references>
      </pivotArea>
    </format>
    <format dxfId="52">
      <pivotArea dataOnly="0" labelOnly="1" outline="0" fieldPosition="0">
        <references count="1">
          <reference field="0" count="1">
            <x v="80"/>
          </reference>
        </references>
      </pivotArea>
    </format>
    <format dxfId="51">
      <pivotArea dataOnly="0" labelOnly="1" outline="0" fieldPosition="0">
        <references count="1">
          <reference field="0" count="1" defaultSubtotal="1">
            <x v="80"/>
          </reference>
        </references>
      </pivotArea>
    </format>
    <format dxfId="50">
      <pivotArea dataOnly="0" labelOnly="1" outline="0" fieldPosition="0">
        <references count="1">
          <reference field="0" count="1">
            <x v="81"/>
          </reference>
        </references>
      </pivotArea>
    </format>
    <format dxfId="49">
      <pivotArea dataOnly="0" labelOnly="1" outline="0" fieldPosition="0">
        <references count="1">
          <reference field="0" count="1" defaultSubtotal="1">
            <x v="81"/>
          </reference>
        </references>
      </pivotArea>
    </format>
    <format dxfId="48">
      <pivotArea dataOnly="0" labelOnly="1" outline="0" fieldPosition="0">
        <references count="1">
          <reference field="0" count="1">
            <x v="82"/>
          </reference>
        </references>
      </pivotArea>
    </format>
    <format dxfId="47">
      <pivotArea dataOnly="0" labelOnly="1" outline="0" fieldPosition="0">
        <references count="1">
          <reference field="0" count="1" defaultSubtotal="1">
            <x v="82"/>
          </reference>
        </references>
      </pivotArea>
    </format>
    <format dxfId="46">
      <pivotArea dataOnly="0" labelOnly="1" outline="0" fieldPosition="0">
        <references count="1">
          <reference field="0" count="1">
            <x v="83"/>
          </reference>
        </references>
      </pivotArea>
    </format>
    <format dxfId="45">
      <pivotArea dataOnly="0" labelOnly="1" outline="0" fieldPosition="0">
        <references count="1">
          <reference field="0" count="1" defaultSubtotal="1">
            <x v="83"/>
          </reference>
        </references>
      </pivotArea>
    </format>
    <format dxfId="44">
      <pivotArea dataOnly="0" labelOnly="1" outline="0" fieldPosition="0">
        <references count="1">
          <reference field="0" count="1">
            <x v="84"/>
          </reference>
        </references>
      </pivotArea>
    </format>
    <format dxfId="43">
      <pivotArea dataOnly="0" labelOnly="1" outline="0" fieldPosition="0">
        <references count="1">
          <reference field="0" count="1" defaultSubtotal="1">
            <x v="84"/>
          </reference>
        </references>
      </pivotArea>
    </format>
    <format dxfId="42">
      <pivotArea dataOnly="0" labelOnly="1" outline="0" fieldPosition="0">
        <references count="1">
          <reference field="0" count="1">
            <x v="85"/>
          </reference>
        </references>
      </pivotArea>
    </format>
    <format dxfId="41">
      <pivotArea dataOnly="0" labelOnly="1" outline="0" fieldPosition="0">
        <references count="1">
          <reference field="0" count="1" defaultSubtotal="1">
            <x v="85"/>
          </reference>
        </references>
      </pivotArea>
    </format>
    <format dxfId="40">
      <pivotArea dataOnly="0" labelOnly="1" outline="0" fieldPosition="0">
        <references count="1">
          <reference field="0" count="1">
            <x v="86"/>
          </reference>
        </references>
      </pivotArea>
    </format>
    <format dxfId="39">
      <pivotArea dataOnly="0" labelOnly="1" outline="0" fieldPosition="0">
        <references count="1">
          <reference field="0" count="1" defaultSubtotal="1">
            <x v="86"/>
          </reference>
        </references>
      </pivotArea>
    </format>
    <format dxfId="38">
      <pivotArea dataOnly="0" labelOnly="1" outline="0" fieldPosition="0">
        <references count="1">
          <reference field="0" count="1">
            <x v="87"/>
          </reference>
        </references>
      </pivotArea>
    </format>
    <format dxfId="37">
      <pivotArea dataOnly="0" labelOnly="1" outline="0" fieldPosition="0">
        <references count="1">
          <reference field="0" count="1" defaultSubtotal="1">
            <x v="87"/>
          </reference>
        </references>
      </pivotArea>
    </format>
    <format dxfId="36">
      <pivotArea dataOnly="0" labelOnly="1" outline="0" fieldPosition="0">
        <references count="1">
          <reference field="0" count="1">
            <x v="88"/>
          </reference>
        </references>
      </pivotArea>
    </format>
    <format dxfId="35">
      <pivotArea dataOnly="0" labelOnly="1" outline="0" fieldPosition="0">
        <references count="1">
          <reference field="0" count="1" defaultSubtotal="1">
            <x v="88"/>
          </reference>
        </references>
      </pivotArea>
    </format>
    <format dxfId="34">
      <pivotArea dataOnly="0" labelOnly="1" outline="0" fieldPosition="0">
        <references count="1">
          <reference field="0" count="1">
            <x v="89"/>
          </reference>
        </references>
      </pivotArea>
    </format>
    <format dxfId="33">
      <pivotArea dataOnly="0" labelOnly="1" outline="0" fieldPosition="0">
        <references count="1">
          <reference field="0" count="1" defaultSubtotal="1">
            <x v="89"/>
          </reference>
        </references>
      </pivotArea>
    </format>
    <format dxfId="32">
      <pivotArea dataOnly="0" labelOnly="1" outline="0" fieldPosition="0">
        <references count="1">
          <reference field="0" count="1">
            <x v="90"/>
          </reference>
        </references>
      </pivotArea>
    </format>
    <format dxfId="31">
      <pivotArea dataOnly="0" labelOnly="1" outline="0" fieldPosition="0">
        <references count="1">
          <reference field="0" count="1" defaultSubtotal="1">
            <x v="90"/>
          </reference>
        </references>
      </pivotArea>
    </format>
    <format dxfId="30">
      <pivotArea dataOnly="0" labelOnly="1" outline="0" fieldPosition="0">
        <references count="1">
          <reference field="0" count="1">
            <x v="91"/>
          </reference>
        </references>
      </pivotArea>
    </format>
    <format dxfId="29">
      <pivotArea dataOnly="0" labelOnly="1" outline="0" fieldPosition="0">
        <references count="1">
          <reference field="0" count="1" defaultSubtotal="1">
            <x v="91"/>
          </reference>
        </references>
      </pivotArea>
    </format>
    <format dxfId="28">
      <pivotArea dataOnly="0" labelOnly="1" outline="0" fieldPosition="0">
        <references count="1">
          <reference field="0" count="1">
            <x v="92"/>
          </reference>
        </references>
      </pivotArea>
    </format>
    <format dxfId="27">
      <pivotArea dataOnly="0" labelOnly="1" outline="0" fieldPosition="0">
        <references count="1">
          <reference field="0" count="1" defaultSubtotal="1">
            <x v="92"/>
          </reference>
        </references>
      </pivotArea>
    </format>
    <format dxfId="26">
      <pivotArea dataOnly="0" labelOnly="1" outline="0" fieldPosition="0">
        <references count="1">
          <reference field="0" count="1">
            <x v="93"/>
          </reference>
        </references>
      </pivotArea>
    </format>
    <format dxfId="25">
      <pivotArea dataOnly="0" labelOnly="1" outline="0" fieldPosition="0">
        <references count="1">
          <reference field="0" count="1" defaultSubtotal="1">
            <x v="93"/>
          </reference>
        </references>
      </pivotArea>
    </format>
    <format dxfId="24">
      <pivotArea dataOnly="0" labelOnly="1" outline="0" fieldPosition="0">
        <references count="1">
          <reference field="0" count="1">
            <x v="94"/>
          </reference>
        </references>
      </pivotArea>
    </format>
    <format dxfId="23">
      <pivotArea dataOnly="0" labelOnly="1" outline="0" fieldPosition="0">
        <references count="1">
          <reference field="0" count="1" defaultSubtotal="1">
            <x v="94"/>
          </reference>
        </references>
      </pivotArea>
    </format>
    <format dxfId="22">
      <pivotArea dataOnly="0" labelOnly="1" outline="0" fieldPosition="0">
        <references count="1">
          <reference field="0" count="1">
            <x v="95"/>
          </reference>
        </references>
      </pivotArea>
    </format>
    <format dxfId="21">
      <pivotArea dataOnly="0" labelOnly="1" outline="0" fieldPosition="0">
        <references count="1">
          <reference field="0" count="1" defaultSubtotal="1">
            <x v="95"/>
          </reference>
        </references>
      </pivotArea>
    </format>
    <format dxfId="20">
      <pivotArea dataOnly="0" labelOnly="1" outline="0" fieldPosition="0">
        <references count="1">
          <reference field="0" count="1">
            <x v="96"/>
          </reference>
        </references>
      </pivotArea>
    </format>
    <format dxfId="19">
      <pivotArea dataOnly="0" labelOnly="1" outline="0" fieldPosition="0">
        <references count="1">
          <reference field="0" count="1" defaultSubtotal="1">
            <x v="96"/>
          </reference>
        </references>
      </pivotArea>
    </format>
    <format dxfId="18">
      <pivotArea dataOnly="0" labelOnly="1" outline="0" fieldPosition="0">
        <references count="1">
          <reference field="0" count="1">
            <x v="97"/>
          </reference>
        </references>
      </pivotArea>
    </format>
    <format dxfId="17">
      <pivotArea dataOnly="0" labelOnly="1" outline="0" fieldPosition="0">
        <references count="1">
          <reference field="0" count="1" defaultSubtotal="1">
            <x v="97"/>
          </reference>
        </references>
      </pivotArea>
    </format>
    <format dxfId="16">
      <pivotArea dataOnly="0" labelOnly="1" outline="0" fieldPosition="0">
        <references count="1">
          <reference field="0" count="1">
            <x v="98"/>
          </reference>
        </references>
      </pivotArea>
    </format>
    <format dxfId="15">
      <pivotArea dataOnly="0" labelOnly="1" outline="0" fieldPosition="0">
        <references count="1">
          <reference field="0" count="1" defaultSubtotal="1">
            <x v="98"/>
          </reference>
        </references>
      </pivotArea>
    </format>
    <format dxfId="14">
      <pivotArea dataOnly="0" labelOnly="1" outline="0" fieldPosition="0">
        <references count="1">
          <reference field="0" count="1">
            <x v="99"/>
          </reference>
        </references>
      </pivotArea>
    </format>
    <format dxfId="13">
      <pivotArea dataOnly="0" labelOnly="1" outline="0" fieldPosition="0">
        <references count="1">
          <reference field="0" count="1" defaultSubtotal="1">
            <x v="99"/>
          </reference>
        </references>
      </pivotArea>
    </format>
    <format dxfId="12">
      <pivotArea dataOnly="0" labelOnly="1" outline="0" fieldPosition="0">
        <references count="1">
          <reference field="0" count="1">
            <x v="100"/>
          </reference>
        </references>
      </pivotArea>
    </format>
    <format dxfId="11">
      <pivotArea dataOnly="0" labelOnly="1" outline="0" fieldPosition="0">
        <references count="1">
          <reference field="0" count="1" defaultSubtotal="1">
            <x v="100"/>
          </reference>
        </references>
      </pivotArea>
    </format>
    <format dxfId="10">
      <pivotArea dataOnly="0" labelOnly="1" outline="0" fieldPosition="0">
        <references count="1">
          <reference field="0" count="1">
            <x v="101"/>
          </reference>
        </references>
      </pivotArea>
    </format>
    <format dxfId="9">
      <pivotArea dataOnly="0" labelOnly="1" outline="0" fieldPosition="0">
        <references count="1">
          <reference field="0" count="1" defaultSubtotal="1">
            <x v="101"/>
          </reference>
        </references>
      </pivotArea>
    </format>
    <format dxfId="8">
      <pivotArea dataOnly="0" labelOnly="1" outline="0" fieldPosition="0">
        <references count="1">
          <reference field="0" count="1">
            <x v="102"/>
          </reference>
        </references>
      </pivotArea>
    </format>
    <format dxfId="7">
      <pivotArea dataOnly="0" labelOnly="1" outline="0" fieldPosition="0">
        <references count="1">
          <reference field="0" count="1" defaultSubtotal="1">
            <x v="102"/>
          </reference>
        </references>
      </pivotArea>
    </format>
    <format dxfId="6">
      <pivotArea dataOnly="0" labelOnly="1" outline="0" fieldPosition="0">
        <references count="1">
          <reference field="0" count="1">
            <x v="103"/>
          </reference>
        </references>
      </pivotArea>
    </format>
    <format dxfId="5">
      <pivotArea dataOnly="0" labelOnly="1" outline="0" fieldPosition="0">
        <references count="1">
          <reference field="0" count="1" defaultSubtotal="1">
            <x v="103"/>
          </reference>
        </references>
      </pivotArea>
    </format>
    <format dxfId="4">
      <pivotArea dataOnly="0" labelOnly="1" outline="0" fieldPosition="0">
        <references count="1">
          <reference field="0" count="1">
            <x v="104"/>
          </reference>
        </references>
      </pivotArea>
    </format>
    <format dxfId="3">
      <pivotArea dataOnly="0" labelOnly="1" outline="0" fieldPosition="0">
        <references count="1">
          <reference field="0" count="1" defaultSubtotal="1">
            <x v="104"/>
          </reference>
        </references>
      </pivotArea>
    </format>
    <format dxfId="2">
      <pivotArea dataOnly="0" labelOnly="1" grandRow="1" outline="0" fieldPosition="0"/>
    </format>
    <format dxfId="1">
      <pivotArea dataOnly="0" labelOnly="1" outline="0" fieldPosition="0">
        <references count="1">
          <reference field="4294967294" count="3">
            <x v="4"/>
            <x v="5"/>
            <x v="6"/>
          </reference>
        </references>
      </pivotArea>
    </format>
    <format dxfId="0">
      <pivotArea dataOnly="0" labelOnly="1" outline="0" fieldPosition="0">
        <references count="1">
          <reference field="4294967294" count="3">
            <x v="4"/>
            <x v="5"/>
            <x v="6"/>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oleObject" Target="../embeddings/Microsoft_Word_97_-_2003_Document1.doc"/><Relationship Id="rId12" Type="http://schemas.openxmlformats.org/officeDocument/2006/relationships/image" Target="../media/image4.emf"/><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image" Target="../media/image1.emf"/><Relationship Id="rId11" Type="http://schemas.openxmlformats.org/officeDocument/2006/relationships/oleObject" Target="../embeddings/Microsoft_Word_97_-_2003_Document3.doc"/><Relationship Id="rId5" Type="http://schemas.openxmlformats.org/officeDocument/2006/relationships/oleObject" Target="../embeddings/Microsoft_Word_97_-_2003_Document.doc"/><Relationship Id="rId10" Type="http://schemas.openxmlformats.org/officeDocument/2006/relationships/image" Target="../media/image3.emf"/><Relationship Id="rId4" Type="http://schemas.openxmlformats.org/officeDocument/2006/relationships/vmlDrawing" Target="../drawings/vmlDrawing2.vml"/><Relationship Id="rId9" Type="http://schemas.openxmlformats.org/officeDocument/2006/relationships/oleObject" Target="../embeddings/Microsoft_Word_97_-_2003_Document2.doc"/></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4E640-9D66-4E90-9404-984784B869B1}">
  <sheetPr>
    <tabColor rgb="FF7030A0"/>
  </sheetPr>
  <dimension ref="A9:M26"/>
  <sheetViews>
    <sheetView tabSelected="1" workbookViewId="0">
      <selection activeCell="A26" sqref="A26:M26"/>
    </sheetView>
  </sheetViews>
  <sheetFormatPr defaultColWidth="8.85546875" defaultRowHeight="12.75"/>
  <cols>
    <col min="1" max="16384" width="8.85546875" style="32"/>
  </cols>
  <sheetData>
    <row r="9" spans="1:13" ht="18.75">
      <c r="A9" s="73" t="s">
        <v>337</v>
      </c>
      <c r="B9" s="73"/>
      <c r="C9" s="73"/>
      <c r="D9" s="73"/>
      <c r="E9" s="73"/>
      <c r="F9" s="73"/>
      <c r="G9" s="73"/>
      <c r="H9" s="73"/>
      <c r="I9" s="73"/>
      <c r="J9" s="73"/>
      <c r="K9" s="73"/>
      <c r="L9" s="73"/>
      <c r="M9" s="73"/>
    </row>
    <row r="10" spans="1:13" ht="28.5">
      <c r="A10" s="74" t="s">
        <v>338</v>
      </c>
      <c r="B10" s="74"/>
      <c r="C10" s="74"/>
      <c r="D10" s="74"/>
      <c r="E10" s="74"/>
      <c r="F10" s="74"/>
      <c r="G10" s="74"/>
      <c r="H10" s="74"/>
      <c r="I10" s="74"/>
      <c r="J10" s="74"/>
      <c r="K10" s="74"/>
      <c r="L10" s="74"/>
      <c r="M10" s="74"/>
    </row>
    <row r="11" spans="1:13" ht="18.75">
      <c r="A11" s="73" t="s">
        <v>481</v>
      </c>
      <c r="B11" s="73"/>
      <c r="C11" s="73"/>
      <c r="D11" s="73"/>
      <c r="E11" s="73"/>
      <c r="F11" s="73"/>
      <c r="G11" s="73"/>
      <c r="H11" s="73"/>
      <c r="I11" s="73"/>
      <c r="J11" s="73"/>
      <c r="K11" s="73"/>
      <c r="L11" s="73"/>
      <c r="M11" s="73"/>
    </row>
    <row r="12" spans="1:13" ht="18.75">
      <c r="A12" s="73" t="s">
        <v>339</v>
      </c>
      <c r="B12" s="73"/>
      <c r="C12" s="73"/>
      <c r="D12" s="73"/>
      <c r="E12" s="73"/>
      <c r="F12" s="73"/>
      <c r="G12" s="73"/>
      <c r="H12" s="73"/>
      <c r="I12" s="73"/>
      <c r="J12" s="73"/>
      <c r="K12" s="73"/>
      <c r="L12" s="73"/>
      <c r="M12" s="73"/>
    </row>
    <row r="13" spans="1:13" ht="18.75">
      <c r="A13" s="73" t="s">
        <v>482</v>
      </c>
      <c r="B13" s="73"/>
      <c r="C13" s="73"/>
      <c r="D13" s="73"/>
      <c r="E13" s="73"/>
      <c r="F13" s="73"/>
      <c r="G13" s="73"/>
      <c r="H13" s="73"/>
      <c r="I13" s="73"/>
      <c r="J13" s="73"/>
      <c r="K13" s="73"/>
      <c r="L13" s="73"/>
      <c r="M13" s="73"/>
    </row>
    <row r="14" spans="1:13" ht="18.75">
      <c r="A14" s="33"/>
      <c r="B14" s="33"/>
      <c r="C14" s="33"/>
      <c r="D14" s="33"/>
      <c r="E14" s="33"/>
      <c r="F14" s="33"/>
      <c r="G14" s="33"/>
      <c r="H14" s="33"/>
      <c r="I14" s="33"/>
      <c r="J14" s="33"/>
      <c r="K14" s="33"/>
      <c r="L14" s="33"/>
      <c r="M14" s="33"/>
    </row>
    <row r="15" spans="1:13" ht="18.75">
      <c r="A15" s="33"/>
      <c r="B15" s="33"/>
      <c r="C15" s="33"/>
      <c r="D15" s="33"/>
      <c r="E15" s="33"/>
      <c r="F15" s="33"/>
      <c r="G15" s="33"/>
      <c r="H15" s="33"/>
      <c r="I15" s="33"/>
      <c r="J15" s="33"/>
      <c r="K15" s="33"/>
      <c r="L15" s="33"/>
      <c r="M15" s="33"/>
    </row>
    <row r="16" spans="1:13" ht="15.75">
      <c r="A16" s="71" t="s">
        <v>475</v>
      </c>
      <c r="B16" s="71"/>
      <c r="C16" s="71"/>
      <c r="D16" s="71"/>
      <c r="E16" s="71"/>
      <c r="F16" s="71"/>
      <c r="G16" s="71"/>
      <c r="H16" s="71"/>
      <c r="I16" s="71"/>
      <c r="J16" s="71"/>
      <c r="K16" s="71"/>
      <c r="L16" s="71"/>
      <c r="M16" s="71"/>
    </row>
    <row r="17" spans="1:13" ht="15.75">
      <c r="A17" s="71" t="s">
        <v>483</v>
      </c>
      <c r="B17" s="71"/>
      <c r="C17" s="71"/>
      <c r="D17" s="71"/>
      <c r="E17" s="71"/>
      <c r="F17" s="71"/>
      <c r="G17" s="71"/>
      <c r="H17" s="71"/>
      <c r="I17" s="71"/>
      <c r="J17" s="71"/>
      <c r="K17" s="71"/>
      <c r="L17" s="71"/>
      <c r="M17" s="71"/>
    </row>
    <row r="22" spans="1:13" ht="15.75">
      <c r="A22" s="71" t="s">
        <v>340</v>
      </c>
      <c r="B22" s="71"/>
      <c r="C22" s="71"/>
      <c r="D22" s="71"/>
      <c r="E22" s="71"/>
      <c r="F22" s="71"/>
      <c r="G22" s="71"/>
      <c r="H22" s="71"/>
      <c r="I22" s="71"/>
      <c r="J22" s="71"/>
      <c r="K22" s="71"/>
      <c r="L22" s="71"/>
      <c r="M22" s="71"/>
    </row>
    <row r="24" spans="1:13" ht="15.75">
      <c r="A24" s="71" t="s">
        <v>341</v>
      </c>
      <c r="B24" s="71"/>
      <c r="C24" s="71"/>
      <c r="D24" s="71"/>
      <c r="E24" s="71"/>
      <c r="F24" s="71"/>
      <c r="G24" s="71"/>
      <c r="H24" s="71"/>
      <c r="I24" s="71"/>
      <c r="J24" s="71"/>
      <c r="K24" s="71"/>
      <c r="L24" s="71"/>
      <c r="M24" s="71"/>
    </row>
    <row r="25" spans="1:13" ht="15">
      <c r="A25" s="72" t="s">
        <v>507</v>
      </c>
      <c r="B25" s="72"/>
      <c r="C25" s="72"/>
      <c r="D25" s="72"/>
      <c r="E25" s="72"/>
      <c r="F25" s="72"/>
      <c r="G25" s="72"/>
      <c r="H25" s="72"/>
      <c r="I25" s="72"/>
      <c r="J25" s="72"/>
      <c r="K25" s="72"/>
      <c r="L25" s="72"/>
      <c r="M25" s="72"/>
    </row>
    <row r="26" spans="1:13" ht="15">
      <c r="A26" s="72"/>
      <c r="B26" s="72"/>
      <c r="C26" s="72"/>
      <c r="D26" s="72"/>
      <c r="E26" s="72"/>
      <c r="F26" s="72"/>
      <c r="G26" s="72"/>
      <c r="H26" s="72"/>
      <c r="I26" s="72"/>
      <c r="J26" s="72"/>
      <c r="K26" s="72"/>
      <c r="L26" s="72"/>
      <c r="M26" s="72"/>
    </row>
  </sheetData>
  <mergeCells count="11">
    <mergeCell ref="A16:M16"/>
    <mergeCell ref="A9:M9"/>
    <mergeCell ref="A10:M10"/>
    <mergeCell ref="A11:M11"/>
    <mergeCell ref="A12:M12"/>
    <mergeCell ref="A13:M13"/>
    <mergeCell ref="A17:M17"/>
    <mergeCell ref="A22:M22"/>
    <mergeCell ref="A24:M24"/>
    <mergeCell ref="A25:M25"/>
    <mergeCell ref="A26:M26"/>
  </mergeCells>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CF898-3C36-4B36-B24A-04EA94B64A6F}">
  <sheetPr>
    <tabColor rgb="FF7030A0"/>
    <pageSetUpPr fitToPage="1"/>
  </sheetPr>
  <dimension ref="A1:I328"/>
  <sheetViews>
    <sheetView workbookViewId="0">
      <pane xSplit="2" ySplit="6" topLeftCell="C317" activePane="bottomRight" state="frozen"/>
      <selection activeCell="A26" sqref="A26:M26"/>
      <selection pane="topRight" activeCell="A26" sqref="A26:M26"/>
      <selection pane="bottomLeft" activeCell="A26" sqref="A26:M26"/>
      <selection pane="bottomRight" activeCell="A26" sqref="A26:M26"/>
    </sheetView>
  </sheetViews>
  <sheetFormatPr defaultRowHeight="15"/>
  <cols>
    <col min="1" max="1" width="21.5703125" style="62" bestFit="1" customWidth="1"/>
    <col min="2" max="2" width="39.85546875" bestFit="1" customWidth="1"/>
    <col min="3" max="9" width="15.5703125" style="40" customWidth="1"/>
  </cols>
  <sheetData>
    <row r="1" spans="1:9" s="36" customFormat="1">
      <c r="A1" s="60" t="s">
        <v>337</v>
      </c>
      <c r="C1" s="40"/>
      <c r="D1" s="40"/>
      <c r="E1" s="40"/>
      <c r="F1" s="40"/>
      <c r="G1" s="40"/>
      <c r="H1" s="40"/>
      <c r="I1" s="43" t="s">
        <v>363</v>
      </c>
    </row>
    <row r="2" spans="1:9" s="36" customFormat="1">
      <c r="A2" s="60" t="s">
        <v>338</v>
      </c>
      <c r="C2" s="40"/>
      <c r="D2" s="40"/>
      <c r="E2" s="40"/>
      <c r="F2" s="40"/>
      <c r="G2" s="40"/>
      <c r="H2" s="40"/>
      <c r="I2" s="61" t="s">
        <v>352</v>
      </c>
    </row>
    <row r="3" spans="1:9" s="36" customFormat="1">
      <c r="A3" s="60" t="s">
        <v>505</v>
      </c>
      <c r="C3" s="40"/>
      <c r="D3" s="40"/>
      <c r="E3" s="40"/>
      <c r="F3" s="40"/>
      <c r="G3" s="40"/>
      <c r="H3" s="40"/>
      <c r="I3" s="40"/>
    </row>
    <row r="4" spans="1:9" s="36" customFormat="1">
      <c r="A4" s="60" t="s">
        <v>490</v>
      </c>
      <c r="C4" s="40"/>
      <c r="D4" s="40"/>
      <c r="E4" s="40"/>
      <c r="F4" s="40"/>
      <c r="G4" s="40"/>
      <c r="H4" s="40"/>
      <c r="I4" s="48" t="s">
        <v>504</v>
      </c>
    </row>
    <row r="6" spans="1:9" ht="60">
      <c r="A6" s="68" t="s">
        <v>353</v>
      </c>
      <c r="B6" s="67" t="s">
        <v>355</v>
      </c>
      <c r="C6" s="63" t="s">
        <v>364</v>
      </c>
      <c r="D6" s="63" t="s">
        <v>365</v>
      </c>
      <c r="E6" s="63" t="s">
        <v>366</v>
      </c>
      <c r="F6" s="63" t="s">
        <v>367</v>
      </c>
      <c r="G6" s="64" t="s">
        <v>501</v>
      </c>
      <c r="H6" s="64" t="s">
        <v>502</v>
      </c>
      <c r="I6" s="64" t="s">
        <v>503</v>
      </c>
    </row>
    <row r="7" spans="1:9">
      <c r="A7" s="62">
        <v>10</v>
      </c>
      <c r="B7" t="s">
        <v>49</v>
      </c>
      <c r="C7" s="65">
        <v>0</v>
      </c>
      <c r="D7" s="65">
        <v>48539.710996605419</v>
      </c>
      <c r="E7" s="65">
        <v>0</v>
      </c>
      <c r="F7" s="65">
        <v>0</v>
      </c>
      <c r="G7" s="65">
        <v>48539.710996605419</v>
      </c>
      <c r="H7" s="65">
        <v>30655.644305655365</v>
      </c>
      <c r="I7" s="65">
        <v>79195.355302260781</v>
      </c>
    </row>
    <row r="8" spans="1:9">
      <c r="B8" t="s">
        <v>50</v>
      </c>
      <c r="C8" s="65">
        <v>0</v>
      </c>
      <c r="D8" s="65">
        <v>451.4482049535473</v>
      </c>
      <c r="E8" s="65">
        <v>0</v>
      </c>
      <c r="F8" s="65">
        <v>0</v>
      </c>
      <c r="G8" s="65">
        <v>451.4482049535473</v>
      </c>
      <c r="H8" s="65">
        <v>-355.85424940945194</v>
      </c>
      <c r="I8" s="65">
        <v>95.593955544095365</v>
      </c>
    </row>
    <row r="9" spans="1:9">
      <c r="A9" s="62" t="s">
        <v>368</v>
      </c>
      <c r="B9" s="62"/>
      <c r="C9" s="65">
        <v>0</v>
      </c>
      <c r="D9" s="65">
        <v>48991.15920155897</v>
      </c>
      <c r="E9" s="65">
        <v>0</v>
      </c>
      <c r="F9" s="65">
        <v>0</v>
      </c>
      <c r="G9" s="65">
        <v>48991.15920155897</v>
      </c>
      <c r="H9" s="65">
        <v>30299.790056245914</v>
      </c>
      <c r="I9" s="65">
        <v>79290.949257804881</v>
      </c>
    </row>
    <row r="10" spans="1:9">
      <c r="A10" s="62">
        <v>11</v>
      </c>
      <c r="B10" t="s">
        <v>242</v>
      </c>
      <c r="C10" s="65">
        <v>0</v>
      </c>
      <c r="D10" s="65">
        <v>49894.055611466065</v>
      </c>
      <c r="E10" s="65">
        <v>0</v>
      </c>
      <c r="F10" s="65">
        <v>0</v>
      </c>
      <c r="G10" s="65">
        <v>49894.055611466065</v>
      </c>
      <c r="H10" s="65">
        <v>-27448.580830588449</v>
      </c>
      <c r="I10" s="65">
        <v>22445.474780877616</v>
      </c>
    </row>
    <row r="11" spans="1:9">
      <c r="B11" t="s">
        <v>245</v>
      </c>
      <c r="C11" s="65">
        <v>0</v>
      </c>
      <c r="D11" s="65">
        <v>0</v>
      </c>
      <c r="E11" s="65">
        <v>0</v>
      </c>
      <c r="F11" s="65">
        <v>0</v>
      </c>
      <c r="G11" s="65">
        <v>0</v>
      </c>
      <c r="H11" s="65">
        <v>0</v>
      </c>
      <c r="I11" s="65">
        <v>0</v>
      </c>
    </row>
    <row r="12" spans="1:9">
      <c r="A12" s="62" t="s">
        <v>369</v>
      </c>
      <c r="B12" s="62"/>
      <c r="C12" s="65">
        <v>0</v>
      </c>
      <c r="D12" s="65">
        <v>49894.055611466065</v>
      </c>
      <c r="E12" s="65">
        <v>0</v>
      </c>
      <c r="F12" s="65">
        <v>0</v>
      </c>
      <c r="G12" s="65">
        <v>49894.055611466065</v>
      </c>
      <c r="H12" s="65">
        <v>-27448.580830588449</v>
      </c>
      <c r="I12" s="65">
        <v>22445.474780877616</v>
      </c>
    </row>
    <row r="13" spans="1:9">
      <c r="A13" s="62">
        <v>12</v>
      </c>
      <c r="B13" t="s">
        <v>54</v>
      </c>
      <c r="C13" s="65">
        <v>0</v>
      </c>
      <c r="D13" s="65">
        <v>113349.61529973667</v>
      </c>
      <c r="E13" s="65">
        <v>0</v>
      </c>
      <c r="F13" s="65">
        <v>0</v>
      </c>
      <c r="G13" s="65">
        <v>113349.61529973667</v>
      </c>
      <c r="H13" s="65">
        <v>28255.715452407792</v>
      </c>
      <c r="I13" s="65">
        <v>141605.33075214445</v>
      </c>
    </row>
    <row r="14" spans="1:9">
      <c r="A14" s="62" t="s">
        <v>370</v>
      </c>
      <c r="B14" s="62"/>
      <c r="C14" s="65">
        <v>0</v>
      </c>
      <c r="D14" s="65">
        <v>113349.61529973667</v>
      </c>
      <c r="E14" s="65">
        <v>0</v>
      </c>
      <c r="F14" s="65">
        <v>0</v>
      </c>
      <c r="G14" s="65">
        <v>113349.61529973667</v>
      </c>
      <c r="H14" s="65">
        <v>28255.715452407792</v>
      </c>
      <c r="I14" s="65">
        <v>141605.33075214445</v>
      </c>
    </row>
    <row r="15" spans="1:9">
      <c r="A15" s="62">
        <v>14</v>
      </c>
      <c r="B15" t="s">
        <v>51</v>
      </c>
      <c r="C15" s="65">
        <v>0</v>
      </c>
      <c r="D15" s="65">
        <v>1751.6190352197636</v>
      </c>
      <c r="E15" s="65">
        <v>0</v>
      </c>
      <c r="F15" s="65">
        <v>0</v>
      </c>
      <c r="G15" s="65">
        <v>1751.6190352197636</v>
      </c>
      <c r="H15" s="65">
        <v>1513.2834448265535</v>
      </c>
      <c r="I15" s="65">
        <v>3264.9024800463171</v>
      </c>
    </row>
    <row r="16" spans="1:9">
      <c r="A16" s="62" t="s">
        <v>473</v>
      </c>
      <c r="B16" s="62"/>
      <c r="C16" s="65">
        <v>0</v>
      </c>
      <c r="D16" s="65">
        <v>1751.6190352197636</v>
      </c>
      <c r="E16" s="65">
        <v>0</v>
      </c>
      <c r="F16" s="65">
        <v>0</v>
      </c>
      <c r="G16" s="65">
        <v>1751.6190352197636</v>
      </c>
      <c r="H16" s="65">
        <v>1513.2834448265535</v>
      </c>
      <c r="I16" s="65">
        <v>3264.9024800463171</v>
      </c>
    </row>
    <row r="17" spans="1:9">
      <c r="A17" s="62">
        <v>18</v>
      </c>
      <c r="B17" t="s">
        <v>52</v>
      </c>
      <c r="C17" s="65">
        <v>0</v>
      </c>
      <c r="D17" s="65">
        <v>1083.4756918885134</v>
      </c>
      <c r="E17" s="65">
        <v>0</v>
      </c>
      <c r="F17" s="65">
        <v>0</v>
      </c>
      <c r="G17" s="65">
        <v>1083.4756918885134</v>
      </c>
      <c r="H17" s="65">
        <v>936.05161535663092</v>
      </c>
      <c r="I17" s="65">
        <v>2019.5273072451444</v>
      </c>
    </row>
    <row r="18" spans="1:9">
      <c r="B18" t="s">
        <v>53</v>
      </c>
      <c r="C18" s="65">
        <v>0</v>
      </c>
      <c r="D18" s="65">
        <v>4026.9179881856417</v>
      </c>
      <c r="E18" s="65">
        <v>0</v>
      </c>
      <c r="F18" s="65">
        <v>0</v>
      </c>
      <c r="G18" s="65">
        <v>4026.9179881856417</v>
      </c>
      <c r="H18" s="65">
        <v>3478.9918370754785</v>
      </c>
      <c r="I18" s="65">
        <v>7505.9098252611202</v>
      </c>
    </row>
    <row r="19" spans="1:9">
      <c r="A19" s="62" t="s">
        <v>474</v>
      </c>
      <c r="B19" s="62"/>
      <c r="C19" s="65">
        <v>0</v>
      </c>
      <c r="D19" s="65">
        <v>5110.3936800741549</v>
      </c>
      <c r="E19" s="65">
        <v>0</v>
      </c>
      <c r="F19" s="65">
        <v>0</v>
      </c>
      <c r="G19" s="65">
        <v>5110.3936800741549</v>
      </c>
      <c r="H19" s="65">
        <v>4415.0434524321099</v>
      </c>
      <c r="I19" s="65">
        <v>9525.4371325062639</v>
      </c>
    </row>
    <row r="20" spans="1:9">
      <c r="A20" s="62">
        <v>20</v>
      </c>
      <c r="B20" t="s">
        <v>58</v>
      </c>
      <c r="C20" s="65">
        <v>0</v>
      </c>
      <c r="D20" s="65">
        <v>1101.5336200866557</v>
      </c>
      <c r="E20" s="65">
        <v>0</v>
      </c>
      <c r="F20" s="65">
        <v>0</v>
      </c>
      <c r="G20" s="65">
        <v>1101.5336200866557</v>
      </c>
      <c r="H20" s="65">
        <v>373.21821600633325</v>
      </c>
      <c r="I20" s="65">
        <v>1474.7518360929889</v>
      </c>
    </row>
    <row r="21" spans="1:9">
      <c r="A21" s="62" t="s">
        <v>371</v>
      </c>
      <c r="B21" s="62"/>
      <c r="C21" s="65">
        <v>0</v>
      </c>
      <c r="D21" s="65">
        <v>1101.5336200866557</v>
      </c>
      <c r="E21" s="65">
        <v>0</v>
      </c>
      <c r="F21" s="65">
        <v>0</v>
      </c>
      <c r="G21" s="65">
        <v>1101.5336200866557</v>
      </c>
      <c r="H21" s="65">
        <v>373.21821600633325</v>
      </c>
      <c r="I21" s="65">
        <v>1474.7518360929889</v>
      </c>
    </row>
    <row r="22" spans="1:9">
      <c r="A22" s="62">
        <v>30</v>
      </c>
      <c r="B22" t="s">
        <v>36</v>
      </c>
      <c r="C22" s="65">
        <v>12337.066435946275</v>
      </c>
      <c r="D22" s="65">
        <v>0</v>
      </c>
      <c r="E22" s="65">
        <v>0</v>
      </c>
      <c r="F22" s="65">
        <v>0</v>
      </c>
      <c r="G22" s="65">
        <v>12337.066435946275</v>
      </c>
      <c r="H22" s="65">
        <v>-1126.8707875270102</v>
      </c>
      <c r="I22" s="65">
        <v>11210.195648419265</v>
      </c>
    </row>
    <row r="23" spans="1:9">
      <c r="B23" t="s">
        <v>33</v>
      </c>
      <c r="C23" s="65">
        <v>153386.26910628728</v>
      </c>
      <c r="D23" s="65">
        <v>0</v>
      </c>
      <c r="E23" s="65">
        <v>74329.8299533315</v>
      </c>
      <c r="F23" s="65">
        <v>0</v>
      </c>
      <c r="G23" s="65">
        <v>227716.09905961878</v>
      </c>
      <c r="H23" s="65">
        <v>4695.5047979161027</v>
      </c>
      <c r="I23" s="65">
        <v>232411.60385753488</v>
      </c>
    </row>
    <row r="24" spans="1:9">
      <c r="B24" t="s">
        <v>34</v>
      </c>
      <c r="C24" s="65">
        <v>18686.118416819885</v>
      </c>
      <c r="D24" s="65">
        <v>0</v>
      </c>
      <c r="E24" s="65">
        <v>0</v>
      </c>
      <c r="F24" s="65">
        <v>0</v>
      </c>
      <c r="G24" s="65">
        <v>18686.118416819885</v>
      </c>
      <c r="H24" s="65">
        <v>2715.5501455673457</v>
      </c>
      <c r="I24" s="65">
        <v>21401.668562387233</v>
      </c>
    </row>
    <row r="25" spans="1:9">
      <c r="B25" t="s">
        <v>35</v>
      </c>
      <c r="C25" s="65">
        <v>58996.3377567977</v>
      </c>
      <c r="D25" s="65">
        <v>0</v>
      </c>
      <c r="E25" s="65">
        <v>24776.609984443832</v>
      </c>
      <c r="F25" s="65">
        <v>0</v>
      </c>
      <c r="G25" s="65">
        <v>83772.947741241529</v>
      </c>
      <c r="H25" s="65">
        <v>10863.282230398669</v>
      </c>
      <c r="I25" s="65">
        <v>94636.22997164019</v>
      </c>
    </row>
    <row r="26" spans="1:9">
      <c r="B26" t="s">
        <v>37</v>
      </c>
      <c r="C26" s="65">
        <v>86953.058023908321</v>
      </c>
      <c r="D26" s="65">
        <v>0</v>
      </c>
      <c r="E26" s="65">
        <v>0</v>
      </c>
      <c r="F26" s="65">
        <v>0</v>
      </c>
      <c r="G26" s="65">
        <v>86953.058023908321</v>
      </c>
      <c r="H26" s="65">
        <v>-6254.5909226555086</v>
      </c>
      <c r="I26" s="65">
        <v>80698.467101252812</v>
      </c>
    </row>
    <row r="27" spans="1:9">
      <c r="B27" t="s">
        <v>38</v>
      </c>
      <c r="C27" s="65">
        <v>349974.90165063727</v>
      </c>
      <c r="D27" s="65">
        <v>0</v>
      </c>
      <c r="E27" s="65">
        <v>89195.7959439978</v>
      </c>
      <c r="F27" s="65">
        <v>0</v>
      </c>
      <c r="G27" s="65">
        <v>439170.69759463507</v>
      </c>
      <c r="H27" s="65">
        <v>2461.4850314309006</v>
      </c>
      <c r="I27" s="65">
        <v>441632.18262606597</v>
      </c>
    </row>
    <row r="28" spans="1:9">
      <c r="B28" t="s">
        <v>39</v>
      </c>
      <c r="C28" s="65">
        <v>40101.207730018534</v>
      </c>
      <c r="D28" s="65">
        <v>0</v>
      </c>
      <c r="E28" s="65">
        <v>9910.643993777534</v>
      </c>
      <c r="F28" s="65">
        <v>0</v>
      </c>
      <c r="G28" s="65">
        <v>50011.85172379607</v>
      </c>
      <c r="H28" s="65">
        <v>4105.5151385973077</v>
      </c>
      <c r="I28" s="65">
        <v>54117.366862393377</v>
      </c>
    </row>
    <row r="29" spans="1:9">
      <c r="B29" t="s">
        <v>40</v>
      </c>
      <c r="C29" s="65">
        <v>199608.58604070888</v>
      </c>
      <c r="D29" s="65">
        <v>0</v>
      </c>
      <c r="E29" s="65">
        <v>44597.897971998893</v>
      </c>
      <c r="F29" s="65">
        <v>0</v>
      </c>
      <c r="G29" s="65">
        <v>244206.48401270778</v>
      </c>
      <c r="H29" s="65">
        <v>-2347.4784249274526</v>
      </c>
      <c r="I29" s="65">
        <v>241859.00558778032</v>
      </c>
    </row>
    <row r="30" spans="1:9">
      <c r="B30" t="s">
        <v>41</v>
      </c>
      <c r="C30" s="65">
        <v>290692.19396387239</v>
      </c>
      <c r="D30" s="65">
        <v>0</v>
      </c>
      <c r="E30" s="65">
        <v>0</v>
      </c>
      <c r="F30" s="65">
        <v>0</v>
      </c>
      <c r="G30" s="65">
        <v>290692.19396387239</v>
      </c>
      <c r="H30" s="65">
        <v>24553.66561958965</v>
      </c>
      <c r="I30" s="65">
        <v>315245.85958346201</v>
      </c>
    </row>
    <row r="31" spans="1:9">
      <c r="B31" t="s">
        <v>42</v>
      </c>
      <c r="C31" s="65">
        <v>48385.466975885298</v>
      </c>
      <c r="D31" s="65">
        <v>0</v>
      </c>
      <c r="E31" s="65">
        <v>0</v>
      </c>
      <c r="F31" s="65">
        <v>0</v>
      </c>
      <c r="G31" s="65">
        <v>48385.466975885298</v>
      </c>
      <c r="H31" s="65">
        <v>-1413.8363262812709</v>
      </c>
      <c r="I31" s="65">
        <v>46971.630649604027</v>
      </c>
    </row>
    <row r="32" spans="1:9">
      <c r="B32" t="s">
        <v>44</v>
      </c>
      <c r="C32" s="65">
        <v>14359.626139308622</v>
      </c>
      <c r="D32" s="65">
        <v>0</v>
      </c>
      <c r="E32" s="65">
        <v>0</v>
      </c>
      <c r="F32" s="65">
        <v>0</v>
      </c>
      <c r="G32" s="65">
        <v>14359.626139308622</v>
      </c>
      <c r="H32" s="65">
        <v>1233.3270608014027</v>
      </c>
      <c r="I32" s="65">
        <v>15592.953200110025</v>
      </c>
    </row>
    <row r="33" spans="1:9">
      <c r="B33" t="s">
        <v>45</v>
      </c>
      <c r="C33" s="65">
        <v>8400.0564826488026</v>
      </c>
      <c r="D33" s="65">
        <v>0</v>
      </c>
      <c r="E33" s="65">
        <v>0</v>
      </c>
      <c r="F33" s="65">
        <v>0</v>
      </c>
      <c r="G33" s="65">
        <v>8400.0564826488026</v>
      </c>
      <c r="H33" s="65">
        <v>1739.7423479894078</v>
      </c>
      <c r="I33" s="65">
        <v>10139.79883063821</v>
      </c>
    </row>
    <row r="34" spans="1:9">
      <c r="B34" t="s">
        <v>48</v>
      </c>
      <c r="C34" s="65">
        <v>230792.44556559084</v>
      </c>
      <c r="D34" s="65">
        <v>0</v>
      </c>
      <c r="E34" s="65">
        <v>19821.287987555068</v>
      </c>
      <c r="F34" s="65">
        <v>0</v>
      </c>
      <c r="G34" s="65">
        <v>250613.7335531459</v>
      </c>
      <c r="H34" s="65">
        <v>-56.620767929969588</v>
      </c>
      <c r="I34" s="65">
        <v>250557.11278521593</v>
      </c>
    </row>
    <row r="35" spans="1:9">
      <c r="B35" t="s">
        <v>46</v>
      </c>
      <c r="C35" s="65">
        <v>10671.02768566391</v>
      </c>
      <c r="D35" s="65">
        <v>0</v>
      </c>
      <c r="E35" s="65">
        <v>4955.3219968887661</v>
      </c>
      <c r="F35" s="65">
        <v>0</v>
      </c>
      <c r="G35" s="65">
        <v>15626.349682552676</v>
      </c>
      <c r="H35" s="65">
        <v>8640.1430641656334</v>
      </c>
      <c r="I35" s="65">
        <v>24266.492746718308</v>
      </c>
    </row>
    <row r="36" spans="1:9">
      <c r="B36" t="s">
        <v>47</v>
      </c>
      <c r="C36" s="65">
        <v>18500.170156925069</v>
      </c>
      <c r="D36" s="65">
        <v>0</v>
      </c>
      <c r="E36" s="65">
        <v>0</v>
      </c>
      <c r="F36" s="65">
        <v>0</v>
      </c>
      <c r="G36" s="65">
        <v>18500.170156925069</v>
      </c>
      <c r="H36" s="65">
        <v>2852.487432173064</v>
      </c>
      <c r="I36" s="65">
        <v>21352.657589098133</v>
      </c>
    </row>
    <row r="37" spans="1:9">
      <c r="A37" s="62" t="s">
        <v>372</v>
      </c>
      <c r="B37" s="62"/>
      <c r="C37" s="65">
        <v>1541844.5321310188</v>
      </c>
      <c r="D37" s="65">
        <v>0</v>
      </c>
      <c r="E37" s="65">
        <v>267587.3878319934</v>
      </c>
      <c r="F37" s="65">
        <v>0</v>
      </c>
      <c r="G37" s="65">
        <v>1809431.919963012</v>
      </c>
      <c r="H37" s="65">
        <v>52661.305639308266</v>
      </c>
      <c r="I37" s="65">
        <v>1862093.2256023206</v>
      </c>
    </row>
    <row r="38" spans="1:9">
      <c r="A38" s="62">
        <v>40</v>
      </c>
      <c r="B38" t="s">
        <v>60</v>
      </c>
      <c r="C38" s="65">
        <v>0</v>
      </c>
      <c r="D38" s="65">
        <v>246319.16958675455</v>
      </c>
      <c r="E38" s="65">
        <v>0</v>
      </c>
      <c r="F38" s="65">
        <v>0</v>
      </c>
      <c r="G38" s="65">
        <v>246319.16958675455</v>
      </c>
      <c r="H38" s="65">
        <v>-63689.563966001355</v>
      </c>
      <c r="I38" s="65">
        <v>182629.60562075319</v>
      </c>
    </row>
    <row r="39" spans="1:9">
      <c r="A39" s="62" t="s">
        <v>373</v>
      </c>
      <c r="B39" s="62"/>
      <c r="C39" s="65">
        <v>0</v>
      </c>
      <c r="D39" s="65">
        <v>246319.16958675455</v>
      </c>
      <c r="E39" s="65">
        <v>0</v>
      </c>
      <c r="F39" s="65">
        <v>0</v>
      </c>
      <c r="G39" s="65">
        <v>246319.16958675455</v>
      </c>
      <c r="H39" s="65">
        <v>-63689.563966001355</v>
      </c>
      <c r="I39" s="65">
        <v>182629.60562075319</v>
      </c>
    </row>
    <row r="40" spans="1:9">
      <c r="A40" s="62">
        <v>50</v>
      </c>
      <c r="B40" t="s">
        <v>62</v>
      </c>
      <c r="C40" s="65">
        <v>0</v>
      </c>
      <c r="D40" s="65">
        <v>66344.82819997333</v>
      </c>
      <c r="E40" s="65">
        <v>0</v>
      </c>
      <c r="F40" s="65">
        <v>0</v>
      </c>
      <c r="G40" s="65">
        <v>66344.82819997333</v>
      </c>
      <c r="H40" s="65">
        <v>-157365.2704816788</v>
      </c>
      <c r="I40" s="65">
        <v>-91020.442281705473</v>
      </c>
    </row>
    <row r="41" spans="1:9">
      <c r="A41" s="62" t="s">
        <v>374</v>
      </c>
      <c r="B41" s="62"/>
      <c r="C41" s="65">
        <v>0</v>
      </c>
      <c r="D41" s="65">
        <v>66344.82819997333</v>
      </c>
      <c r="E41" s="65">
        <v>0</v>
      </c>
      <c r="F41" s="65">
        <v>0</v>
      </c>
      <c r="G41" s="65">
        <v>66344.82819997333</v>
      </c>
      <c r="H41" s="65">
        <v>-157365.2704816788</v>
      </c>
      <c r="I41" s="65">
        <v>-91020.442281705473</v>
      </c>
    </row>
    <row r="42" spans="1:9">
      <c r="A42" s="62">
        <v>51</v>
      </c>
      <c r="B42" t="s">
        <v>65</v>
      </c>
      <c r="C42" s="65">
        <v>0</v>
      </c>
      <c r="D42" s="65">
        <v>6013.2900899812503</v>
      </c>
      <c r="E42" s="65">
        <v>0</v>
      </c>
      <c r="F42" s="65">
        <v>0</v>
      </c>
      <c r="G42" s="65">
        <v>6013.2900899812503</v>
      </c>
      <c r="H42" s="65">
        <v>5195.0864652293021</v>
      </c>
      <c r="I42" s="65">
        <v>11208.376555210552</v>
      </c>
    </row>
    <row r="43" spans="1:9">
      <c r="A43" s="62" t="s">
        <v>375</v>
      </c>
      <c r="B43" s="62"/>
      <c r="C43" s="65">
        <v>0</v>
      </c>
      <c r="D43" s="65">
        <v>6013.2900899812503</v>
      </c>
      <c r="E43" s="65">
        <v>0</v>
      </c>
      <c r="F43" s="65">
        <v>0</v>
      </c>
      <c r="G43" s="65">
        <v>6013.2900899812503</v>
      </c>
      <c r="H43" s="65">
        <v>5195.0864652293021</v>
      </c>
      <c r="I43" s="65">
        <v>11208.376555210552</v>
      </c>
    </row>
    <row r="44" spans="1:9">
      <c r="A44" s="62">
        <v>52</v>
      </c>
      <c r="B44" t="s">
        <v>63</v>
      </c>
      <c r="C44" s="65">
        <v>0</v>
      </c>
      <c r="D44" s="65">
        <v>0</v>
      </c>
      <c r="E44" s="65">
        <v>0</v>
      </c>
      <c r="F44" s="65">
        <v>0</v>
      </c>
      <c r="G44" s="65">
        <v>0</v>
      </c>
      <c r="H44" s="65">
        <v>0</v>
      </c>
      <c r="I44" s="65">
        <v>0</v>
      </c>
    </row>
    <row r="45" spans="1:9">
      <c r="A45" s="62" t="s">
        <v>376</v>
      </c>
      <c r="B45" s="62"/>
      <c r="C45" s="65">
        <v>0</v>
      </c>
      <c r="D45" s="65">
        <v>0</v>
      </c>
      <c r="E45" s="65">
        <v>0</v>
      </c>
      <c r="F45" s="65">
        <v>0</v>
      </c>
      <c r="G45" s="65">
        <v>0</v>
      </c>
      <c r="H45" s="65">
        <v>0</v>
      </c>
      <c r="I45" s="65">
        <v>0</v>
      </c>
    </row>
    <row r="46" spans="1:9">
      <c r="A46" s="62">
        <v>53</v>
      </c>
      <c r="B46" t="s">
        <v>64</v>
      </c>
      <c r="C46" s="65">
        <v>0</v>
      </c>
      <c r="D46" s="65">
        <v>0</v>
      </c>
      <c r="E46" s="65">
        <v>0</v>
      </c>
      <c r="F46" s="65">
        <v>0</v>
      </c>
      <c r="G46" s="65">
        <v>0</v>
      </c>
      <c r="H46" s="65">
        <v>0</v>
      </c>
      <c r="I46" s="65">
        <v>0</v>
      </c>
    </row>
    <row r="47" spans="1:9">
      <c r="A47" s="62" t="s">
        <v>377</v>
      </c>
      <c r="B47" s="62"/>
      <c r="C47" s="65">
        <v>0</v>
      </c>
      <c r="D47" s="65">
        <v>0</v>
      </c>
      <c r="E47" s="65">
        <v>0</v>
      </c>
      <c r="F47" s="65">
        <v>0</v>
      </c>
      <c r="G47" s="65">
        <v>0</v>
      </c>
      <c r="H47" s="65">
        <v>0</v>
      </c>
      <c r="I47" s="65">
        <v>0</v>
      </c>
    </row>
    <row r="48" spans="1:9">
      <c r="A48" s="62">
        <v>54</v>
      </c>
      <c r="B48" t="s">
        <v>180</v>
      </c>
      <c r="C48" s="65">
        <v>0</v>
      </c>
      <c r="D48" s="65">
        <v>22662.699888668078</v>
      </c>
      <c r="E48" s="65">
        <v>0</v>
      </c>
      <c r="F48" s="65">
        <v>0</v>
      </c>
      <c r="G48" s="65">
        <v>22662.699888668078</v>
      </c>
      <c r="H48" s="65">
        <v>15758.369116968308</v>
      </c>
      <c r="I48" s="65">
        <v>38421.069005636382</v>
      </c>
    </row>
    <row r="49" spans="1:9">
      <c r="A49" s="62" t="s">
        <v>378</v>
      </c>
      <c r="B49" s="62"/>
      <c r="C49" s="65">
        <v>0</v>
      </c>
      <c r="D49" s="65">
        <v>22662.699888668078</v>
      </c>
      <c r="E49" s="65">
        <v>0</v>
      </c>
      <c r="F49" s="65">
        <v>0</v>
      </c>
      <c r="G49" s="65">
        <v>22662.699888668078</v>
      </c>
      <c r="H49" s="65">
        <v>15758.369116968308</v>
      </c>
      <c r="I49" s="65">
        <v>38421.069005636382</v>
      </c>
    </row>
    <row r="50" spans="1:9">
      <c r="A50" s="62">
        <v>60</v>
      </c>
      <c r="B50" t="s">
        <v>66</v>
      </c>
      <c r="C50" s="65">
        <v>0</v>
      </c>
      <c r="D50" s="65">
        <v>22274.454432408031</v>
      </c>
      <c r="E50" s="65">
        <v>0</v>
      </c>
      <c r="F50" s="65">
        <v>0</v>
      </c>
      <c r="G50" s="65">
        <v>22274.454432408031</v>
      </c>
      <c r="H50" s="65">
        <v>-100926.05630748994</v>
      </c>
      <c r="I50" s="65">
        <v>-78651.601875081906</v>
      </c>
    </row>
    <row r="51" spans="1:9">
      <c r="A51" s="62" t="s">
        <v>379</v>
      </c>
      <c r="B51" s="62"/>
      <c r="C51" s="65">
        <v>0</v>
      </c>
      <c r="D51" s="65">
        <v>22274.454432408031</v>
      </c>
      <c r="E51" s="65">
        <v>0</v>
      </c>
      <c r="F51" s="65">
        <v>0</v>
      </c>
      <c r="G51" s="65">
        <v>22274.454432408031</v>
      </c>
      <c r="H51" s="65">
        <v>-100926.05630748994</v>
      </c>
      <c r="I51" s="65">
        <v>-78651.601875081906</v>
      </c>
    </row>
    <row r="52" spans="1:9">
      <c r="A52" s="62">
        <v>70</v>
      </c>
      <c r="B52" t="s">
        <v>78</v>
      </c>
      <c r="C52" s="65">
        <v>0</v>
      </c>
      <c r="D52" s="65">
        <v>95688.961521953912</v>
      </c>
      <c r="E52" s="65">
        <v>0</v>
      </c>
      <c r="F52" s="65">
        <v>0</v>
      </c>
      <c r="G52" s="65">
        <v>95688.961521953912</v>
      </c>
      <c r="H52" s="65">
        <v>-92649.899004145293</v>
      </c>
      <c r="I52" s="65">
        <v>3039.0625178086193</v>
      </c>
    </row>
    <row r="53" spans="1:9">
      <c r="B53" t="s">
        <v>248</v>
      </c>
      <c r="C53" s="65">
        <v>0</v>
      </c>
      <c r="D53" s="65">
        <v>0</v>
      </c>
      <c r="E53" s="65">
        <v>0</v>
      </c>
      <c r="F53" s="65">
        <v>0</v>
      </c>
      <c r="G53" s="65">
        <v>0</v>
      </c>
      <c r="H53" s="65">
        <v>0</v>
      </c>
      <c r="I53" s="65">
        <v>0</v>
      </c>
    </row>
    <row r="54" spans="1:9">
      <c r="A54" s="62" t="s">
        <v>380</v>
      </c>
      <c r="B54" s="62"/>
      <c r="C54" s="65">
        <v>0</v>
      </c>
      <c r="D54" s="65">
        <v>95688.961521953912</v>
      </c>
      <c r="E54" s="65">
        <v>0</v>
      </c>
      <c r="F54" s="65">
        <v>0</v>
      </c>
      <c r="G54" s="65">
        <v>95688.961521953912</v>
      </c>
      <c r="H54" s="65">
        <v>-92649.899004145293</v>
      </c>
      <c r="I54" s="65">
        <v>3039.0625178086193</v>
      </c>
    </row>
    <row r="55" spans="1:9">
      <c r="A55" s="62">
        <v>80</v>
      </c>
      <c r="B55" t="s">
        <v>59</v>
      </c>
      <c r="C55" s="65">
        <v>0</v>
      </c>
      <c r="D55" s="65">
        <v>0</v>
      </c>
      <c r="E55" s="65">
        <v>0</v>
      </c>
      <c r="F55" s="65">
        <v>0</v>
      </c>
      <c r="G55" s="65">
        <v>0</v>
      </c>
      <c r="H55" s="65">
        <v>0</v>
      </c>
      <c r="I55" s="65">
        <v>0</v>
      </c>
    </row>
    <row r="56" spans="1:9">
      <c r="B56" t="s">
        <v>70</v>
      </c>
      <c r="C56" s="65">
        <v>0</v>
      </c>
      <c r="D56" s="65">
        <v>1435.6052917522804</v>
      </c>
      <c r="E56" s="65">
        <v>0</v>
      </c>
      <c r="F56" s="65">
        <v>0</v>
      </c>
      <c r="G56" s="65">
        <v>1435.6052917522804</v>
      </c>
      <c r="H56" s="65">
        <v>-10655.688817080829</v>
      </c>
      <c r="I56" s="65">
        <v>-9220.0835253285477</v>
      </c>
    </row>
    <row r="57" spans="1:9">
      <c r="B57" t="s">
        <v>73</v>
      </c>
      <c r="C57" s="65">
        <v>0</v>
      </c>
      <c r="D57" s="65">
        <v>36.115856396283789</v>
      </c>
      <c r="E57" s="65">
        <v>0</v>
      </c>
      <c r="F57" s="65">
        <v>0</v>
      </c>
      <c r="G57" s="65">
        <v>36.115856396283789</v>
      </c>
      <c r="H57" s="65">
        <v>31.201720511887704</v>
      </c>
      <c r="I57" s="65">
        <v>67.317576908171489</v>
      </c>
    </row>
    <row r="58" spans="1:9">
      <c r="A58" s="62" t="s">
        <v>381</v>
      </c>
      <c r="B58" s="62"/>
      <c r="C58" s="65">
        <v>0</v>
      </c>
      <c r="D58" s="65">
        <v>1471.7211481485642</v>
      </c>
      <c r="E58" s="65">
        <v>0</v>
      </c>
      <c r="F58" s="65">
        <v>0</v>
      </c>
      <c r="G58" s="65">
        <v>1471.7211481485642</v>
      </c>
      <c r="H58" s="65">
        <v>-10624.487096568941</v>
      </c>
      <c r="I58" s="65">
        <v>-9152.7659484203759</v>
      </c>
    </row>
    <row r="59" spans="1:9">
      <c r="A59" s="62">
        <v>81</v>
      </c>
      <c r="B59" t="s">
        <v>71</v>
      </c>
      <c r="C59" s="65">
        <v>0</v>
      </c>
      <c r="D59" s="65">
        <v>14076.155030451608</v>
      </c>
      <c r="E59" s="65">
        <v>0</v>
      </c>
      <c r="F59" s="65">
        <v>0</v>
      </c>
      <c r="G59" s="65">
        <v>14076.155030451608</v>
      </c>
      <c r="H59" s="65">
        <v>-4956.2169285764667</v>
      </c>
      <c r="I59" s="65">
        <v>9119.938101875141</v>
      </c>
    </row>
    <row r="60" spans="1:9">
      <c r="A60" s="62" t="s">
        <v>382</v>
      </c>
      <c r="B60" s="62"/>
      <c r="C60" s="65">
        <v>0</v>
      </c>
      <c r="D60" s="65">
        <v>14076.155030451608</v>
      </c>
      <c r="E60" s="65">
        <v>0</v>
      </c>
      <c r="F60" s="65">
        <v>0</v>
      </c>
      <c r="G60" s="65">
        <v>14076.155030451608</v>
      </c>
      <c r="H60" s="65">
        <v>-4956.2169285764667</v>
      </c>
      <c r="I60" s="65">
        <v>9119.938101875141</v>
      </c>
    </row>
    <row r="61" spans="1:9">
      <c r="A61" s="62">
        <v>82</v>
      </c>
      <c r="B61" t="s">
        <v>74</v>
      </c>
      <c r="C61" s="65">
        <v>0</v>
      </c>
      <c r="D61" s="65">
        <v>32386.89422336749</v>
      </c>
      <c r="E61" s="65">
        <v>0</v>
      </c>
      <c r="F61" s="65">
        <v>0</v>
      </c>
      <c r="G61" s="65">
        <v>32386.89422336749</v>
      </c>
      <c r="H61" s="65">
        <v>-43639.15164273751</v>
      </c>
      <c r="I61" s="65">
        <v>-11252.25741937002</v>
      </c>
    </row>
    <row r="62" spans="1:9">
      <c r="B62" t="s">
        <v>89</v>
      </c>
      <c r="C62" s="65">
        <v>0</v>
      </c>
      <c r="D62" s="65">
        <v>257686.63538748483</v>
      </c>
      <c r="E62" s="65">
        <v>0</v>
      </c>
      <c r="F62" s="65">
        <v>0</v>
      </c>
      <c r="G62" s="65">
        <v>257686.63538748483</v>
      </c>
      <c r="H62" s="65">
        <v>46034.385176213254</v>
      </c>
      <c r="I62" s="65">
        <v>303721.02056369808</v>
      </c>
    </row>
    <row r="63" spans="1:9">
      <c r="B63" t="s">
        <v>90</v>
      </c>
      <c r="C63" s="65">
        <v>0</v>
      </c>
      <c r="D63" s="65">
        <v>0</v>
      </c>
      <c r="E63" s="65">
        <v>0</v>
      </c>
      <c r="F63" s="65">
        <v>0</v>
      </c>
      <c r="G63" s="65">
        <v>0</v>
      </c>
      <c r="H63" s="65">
        <v>0</v>
      </c>
      <c r="I63" s="65">
        <v>0</v>
      </c>
    </row>
    <row r="64" spans="1:9">
      <c r="A64" s="62" t="s">
        <v>383</v>
      </c>
      <c r="B64" s="62"/>
      <c r="C64" s="65">
        <v>0</v>
      </c>
      <c r="D64" s="65">
        <v>290073.5296108523</v>
      </c>
      <c r="E64" s="65">
        <v>0</v>
      </c>
      <c r="F64" s="65">
        <v>0</v>
      </c>
      <c r="G64" s="65">
        <v>290073.5296108523</v>
      </c>
      <c r="H64" s="65">
        <v>2395.2335334757445</v>
      </c>
      <c r="I64" s="65">
        <v>292468.76314432808</v>
      </c>
    </row>
    <row r="65" spans="1:9">
      <c r="A65" s="62">
        <v>83</v>
      </c>
      <c r="B65" t="s">
        <v>77</v>
      </c>
      <c r="C65" s="65">
        <v>0</v>
      </c>
      <c r="D65" s="65">
        <v>187585.75812229802</v>
      </c>
      <c r="E65" s="65">
        <v>0</v>
      </c>
      <c r="F65" s="65">
        <v>0</v>
      </c>
      <c r="G65" s="65">
        <v>187585.75812229802</v>
      </c>
      <c r="H65" s="65">
        <v>31533.479072336268</v>
      </c>
      <c r="I65" s="65">
        <v>219119.23719463428</v>
      </c>
    </row>
    <row r="66" spans="1:9">
      <c r="A66" s="62" t="s">
        <v>384</v>
      </c>
      <c r="B66" s="62"/>
      <c r="C66" s="65">
        <v>0</v>
      </c>
      <c r="D66" s="65">
        <v>187585.75812229802</v>
      </c>
      <c r="E66" s="65">
        <v>0</v>
      </c>
      <c r="F66" s="65">
        <v>0</v>
      </c>
      <c r="G66" s="65">
        <v>187585.75812229802</v>
      </c>
      <c r="H66" s="65">
        <v>31533.479072336268</v>
      </c>
      <c r="I66" s="65">
        <v>219119.23719463428</v>
      </c>
    </row>
    <row r="67" spans="1:9">
      <c r="A67" s="62">
        <v>84</v>
      </c>
      <c r="B67" t="s">
        <v>76</v>
      </c>
      <c r="C67" s="65">
        <v>0</v>
      </c>
      <c r="D67" s="65">
        <v>2961.5002244952707</v>
      </c>
      <c r="E67" s="65">
        <v>0</v>
      </c>
      <c r="F67" s="65">
        <v>0</v>
      </c>
      <c r="G67" s="65">
        <v>2961.5002244952707</v>
      </c>
      <c r="H67" s="65">
        <v>1401.6725627623086</v>
      </c>
      <c r="I67" s="65">
        <v>4363.1727872575793</v>
      </c>
    </row>
    <row r="68" spans="1:9">
      <c r="A68" s="62" t="s">
        <v>385</v>
      </c>
      <c r="B68" s="62"/>
      <c r="C68" s="65">
        <v>0</v>
      </c>
      <c r="D68" s="65">
        <v>2961.5002244952707</v>
      </c>
      <c r="E68" s="65">
        <v>0</v>
      </c>
      <c r="F68" s="65">
        <v>0</v>
      </c>
      <c r="G68" s="65">
        <v>2961.5002244952707</v>
      </c>
      <c r="H68" s="65">
        <v>1401.6725627623086</v>
      </c>
      <c r="I68" s="65">
        <v>4363.1727872575793</v>
      </c>
    </row>
    <row r="69" spans="1:9">
      <c r="A69" s="62">
        <v>85</v>
      </c>
      <c r="B69" t="s">
        <v>75</v>
      </c>
      <c r="C69" s="65">
        <v>0</v>
      </c>
      <c r="D69" s="65">
        <v>2835.0947271082769</v>
      </c>
      <c r="E69" s="65">
        <v>0</v>
      </c>
      <c r="F69" s="65">
        <v>0</v>
      </c>
      <c r="G69" s="65">
        <v>2835.0947271082769</v>
      </c>
      <c r="H69" s="65">
        <v>-22925.662591490625</v>
      </c>
      <c r="I69" s="65">
        <v>-20090.567864382348</v>
      </c>
    </row>
    <row r="70" spans="1:9">
      <c r="A70" s="62" t="s">
        <v>386</v>
      </c>
      <c r="B70" s="62"/>
      <c r="C70" s="65">
        <v>0</v>
      </c>
      <c r="D70" s="65">
        <v>2835.0947271082769</v>
      </c>
      <c r="E70" s="65">
        <v>0</v>
      </c>
      <c r="F70" s="65">
        <v>0</v>
      </c>
      <c r="G70" s="65">
        <v>2835.0947271082769</v>
      </c>
      <c r="H70" s="65">
        <v>-22925.662591490625</v>
      </c>
      <c r="I70" s="65">
        <v>-20090.567864382348</v>
      </c>
    </row>
    <row r="71" spans="1:9">
      <c r="A71" s="62">
        <v>86</v>
      </c>
      <c r="B71" t="s">
        <v>79</v>
      </c>
      <c r="C71" s="65">
        <v>0</v>
      </c>
      <c r="D71" s="65">
        <v>1038.3308713931588</v>
      </c>
      <c r="E71" s="65">
        <v>0</v>
      </c>
      <c r="F71" s="65">
        <v>0</v>
      </c>
      <c r="G71" s="65">
        <v>1038.3308713931588</v>
      </c>
      <c r="H71" s="65">
        <v>-1705.9047035113149</v>
      </c>
      <c r="I71" s="65">
        <v>-667.57383211815613</v>
      </c>
    </row>
    <row r="72" spans="1:9">
      <c r="A72" s="62" t="s">
        <v>387</v>
      </c>
      <c r="B72" s="62"/>
      <c r="C72" s="65">
        <v>0</v>
      </c>
      <c r="D72" s="65">
        <v>1038.3308713931588</v>
      </c>
      <c r="E72" s="65">
        <v>0</v>
      </c>
      <c r="F72" s="65">
        <v>0</v>
      </c>
      <c r="G72" s="65">
        <v>1038.3308713931588</v>
      </c>
      <c r="H72" s="65">
        <v>-1705.9047035113149</v>
      </c>
      <c r="I72" s="65">
        <v>-667.57383211815613</v>
      </c>
    </row>
    <row r="73" spans="1:9">
      <c r="A73" s="62">
        <v>87</v>
      </c>
      <c r="B73" t="s">
        <v>68</v>
      </c>
      <c r="C73" s="65">
        <v>0</v>
      </c>
      <c r="D73" s="65">
        <v>30382.46419337374</v>
      </c>
      <c r="E73" s="65">
        <v>0</v>
      </c>
      <c r="F73" s="65">
        <v>0</v>
      </c>
      <c r="G73" s="65">
        <v>30382.46419337374</v>
      </c>
      <c r="H73" s="65">
        <v>-31830.91887010117</v>
      </c>
      <c r="I73" s="65">
        <v>-1448.4546767274296</v>
      </c>
    </row>
    <row r="74" spans="1:9">
      <c r="A74" s="62" t="s">
        <v>388</v>
      </c>
      <c r="B74" s="62"/>
      <c r="C74" s="65">
        <v>0</v>
      </c>
      <c r="D74" s="65">
        <v>30382.46419337374</v>
      </c>
      <c r="E74" s="65">
        <v>0</v>
      </c>
      <c r="F74" s="65">
        <v>0</v>
      </c>
      <c r="G74" s="65">
        <v>30382.46419337374</v>
      </c>
      <c r="H74" s="65">
        <v>-31830.91887010117</v>
      </c>
      <c r="I74" s="65">
        <v>-1448.4546767274296</v>
      </c>
    </row>
    <row r="75" spans="1:9">
      <c r="A75" s="62">
        <v>89</v>
      </c>
      <c r="B75" t="s">
        <v>56</v>
      </c>
      <c r="C75" s="65">
        <v>0</v>
      </c>
      <c r="D75" s="65">
        <v>24649.071990463686</v>
      </c>
      <c r="E75" s="65">
        <v>0</v>
      </c>
      <c r="F75" s="65">
        <v>0</v>
      </c>
      <c r="G75" s="65">
        <v>24649.071990463686</v>
      </c>
      <c r="H75" s="65">
        <v>19750.145898046685</v>
      </c>
      <c r="I75" s="65">
        <v>44399.217888510371</v>
      </c>
    </row>
    <row r="76" spans="1:9">
      <c r="A76" s="62" t="s">
        <v>389</v>
      </c>
      <c r="B76" s="62"/>
      <c r="C76" s="65">
        <v>0</v>
      </c>
      <c r="D76" s="65">
        <v>24649.071990463686</v>
      </c>
      <c r="E76" s="65">
        <v>0</v>
      </c>
      <c r="F76" s="65">
        <v>0</v>
      </c>
      <c r="G76" s="65">
        <v>24649.071990463686</v>
      </c>
      <c r="H76" s="65">
        <v>19750.145898046685</v>
      </c>
      <c r="I76" s="65">
        <v>44399.217888510371</v>
      </c>
    </row>
    <row r="77" spans="1:9">
      <c r="A77" s="62">
        <v>90</v>
      </c>
      <c r="B77" t="s">
        <v>83</v>
      </c>
      <c r="C77" s="65">
        <v>0</v>
      </c>
      <c r="D77" s="65">
        <v>71825.409408109394</v>
      </c>
      <c r="E77" s="65">
        <v>0</v>
      </c>
      <c r="F77" s="65">
        <v>0</v>
      </c>
      <c r="G77" s="65">
        <v>71825.409408109394</v>
      </c>
      <c r="H77" s="65">
        <v>60788.999469403032</v>
      </c>
      <c r="I77" s="65">
        <v>132614.40887751244</v>
      </c>
    </row>
    <row r="78" spans="1:9">
      <c r="B78" t="s">
        <v>84</v>
      </c>
      <c r="C78" s="65">
        <v>0</v>
      </c>
      <c r="D78" s="65">
        <v>24549.753385373908</v>
      </c>
      <c r="E78" s="65">
        <v>0</v>
      </c>
      <c r="F78" s="65">
        <v>0</v>
      </c>
      <c r="G78" s="65">
        <v>24549.753385373908</v>
      </c>
      <c r="H78" s="65">
        <v>19618.675304038505</v>
      </c>
      <c r="I78" s="65">
        <v>44168.428689412409</v>
      </c>
    </row>
    <row r="79" spans="1:9">
      <c r="A79" s="62" t="s">
        <v>390</v>
      </c>
      <c r="B79" s="62"/>
      <c r="C79" s="65">
        <v>0</v>
      </c>
      <c r="D79" s="65">
        <v>96375.162793483294</v>
      </c>
      <c r="E79" s="65">
        <v>0</v>
      </c>
      <c r="F79" s="65">
        <v>0</v>
      </c>
      <c r="G79" s="65">
        <v>96375.162793483294</v>
      </c>
      <c r="H79" s="65">
        <v>80407.67477344154</v>
      </c>
      <c r="I79" s="65">
        <v>176782.83756692486</v>
      </c>
    </row>
    <row r="80" spans="1:9">
      <c r="A80" s="62">
        <v>101</v>
      </c>
      <c r="B80" t="s">
        <v>86</v>
      </c>
      <c r="C80" s="65">
        <v>0</v>
      </c>
      <c r="D80" s="65">
        <v>20567.980217683617</v>
      </c>
      <c r="E80" s="65">
        <v>0</v>
      </c>
      <c r="F80" s="65">
        <v>0</v>
      </c>
      <c r="G80" s="65">
        <v>20567.980217683617</v>
      </c>
      <c r="H80" s="65">
        <v>-14912.155836232603</v>
      </c>
      <c r="I80" s="65">
        <v>5655.8243814510133</v>
      </c>
    </row>
    <row r="81" spans="1:9">
      <c r="B81" t="s">
        <v>88</v>
      </c>
      <c r="C81" s="65">
        <v>0</v>
      </c>
      <c r="D81" s="65">
        <v>1309.1997943652873</v>
      </c>
      <c r="E81" s="65">
        <v>0</v>
      </c>
      <c r="F81" s="65">
        <v>0</v>
      </c>
      <c r="G81" s="65">
        <v>1309.1997943652873</v>
      </c>
      <c r="H81" s="65">
        <v>-4843.5546550085382</v>
      </c>
      <c r="I81" s="65">
        <v>-3534.354860643251</v>
      </c>
    </row>
    <row r="82" spans="1:9">
      <c r="B82" t="s">
        <v>94</v>
      </c>
      <c r="C82" s="65">
        <v>0</v>
      </c>
      <c r="D82" s="65">
        <v>3819.2518139070103</v>
      </c>
      <c r="E82" s="65">
        <v>0</v>
      </c>
      <c r="F82" s="65">
        <v>0</v>
      </c>
      <c r="G82" s="65">
        <v>3819.2518139070103</v>
      </c>
      <c r="H82" s="65">
        <v>3147.3624021304822</v>
      </c>
      <c r="I82" s="65">
        <v>6966.614216037493</v>
      </c>
    </row>
    <row r="83" spans="1:9">
      <c r="A83" s="62" t="s">
        <v>391</v>
      </c>
      <c r="B83" s="62"/>
      <c r="C83" s="65">
        <v>0</v>
      </c>
      <c r="D83" s="65">
        <v>25696.431825955911</v>
      </c>
      <c r="E83" s="65">
        <v>0</v>
      </c>
      <c r="F83" s="65">
        <v>0</v>
      </c>
      <c r="G83" s="65">
        <v>25696.431825955911</v>
      </c>
      <c r="H83" s="65">
        <v>-16608.348089110659</v>
      </c>
      <c r="I83" s="65">
        <v>9088.0837368452558</v>
      </c>
    </row>
    <row r="84" spans="1:9">
      <c r="A84" s="62">
        <v>102</v>
      </c>
      <c r="B84" t="s">
        <v>87</v>
      </c>
      <c r="C84" s="65">
        <v>0</v>
      </c>
      <c r="D84" s="65">
        <v>73983.512407069327</v>
      </c>
      <c r="E84" s="65">
        <v>0</v>
      </c>
      <c r="F84" s="65">
        <v>0</v>
      </c>
      <c r="G84" s="65">
        <v>73983.512407069327</v>
      </c>
      <c r="H84" s="65">
        <v>-120385.97439212419</v>
      </c>
      <c r="I84" s="65">
        <v>-46402.461985054862</v>
      </c>
    </row>
    <row r="85" spans="1:9">
      <c r="A85" s="62" t="s">
        <v>392</v>
      </c>
      <c r="B85" s="62"/>
      <c r="C85" s="65">
        <v>0</v>
      </c>
      <c r="D85" s="65">
        <v>73983.512407069327</v>
      </c>
      <c r="E85" s="65">
        <v>0</v>
      </c>
      <c r="F85" s="65">
        <v>0</v>
      </c>
      <c r="G85" s="65">
        <v>73983.512407069327</v>
      </c>
      <c r="H85" s="65">
        <v>-120385.97439212419</v>
      </c>
      <c r="I85" s="65">
        <v>-46402.461985054862</v>
      </c>
    </row>
    <row r="86" spans="1:9">
      <c r="A86" s="62">
        <v>130</v>
      </c>
      <c r="B86" t="s">
        <v>91</v>
      </c>
      <c r="C86" s="65">
        <v>0</v>
      </c>
      <c r="D86" s="65">
        <v>1612049.6873928173</v>
      </c>
      <c r="E86" s="65">
        <v>0</v>
      </c>
      <c r="F86" s="65">
        <v>0</v>
      </c>
      <c r="G86" s="65">
        <v>1612049.6873928173</v>
      </c>
      <c r="H86" s="65">
        <v>141688.41758593009</v>
      </c>
      <c r="I86" s="65">
        <v>1753738.1049787474</v>
      </c>
    </row>
    <row r="87" spans="1:9">
      <c r="A87" s="62" t="s">
        <v>393</v>
      </c>
      <c r="B87" s="62"/>
      <c r="C87" s="65">
        <v>0</v>
      </c>
      <c r="D87" s="65">
        <v>1612049.6873928173</v>
      </c>
      <c r="E87" s="65">
        <v>0</v>
      </c>
      <c r="F87" s="65">
        <v>0</v>
      </c>
      <c r="G87" s="65">
        <v>1612049.6873928173</v>
      </c>
      <c r="H87" s="65">
        <v>141688.41758593009</v>
      </c>
      <c r="I87" s="65">
        <v>1753738.1049787474</v>
      </c>
    </row>
    <row r="88" spans="1:9">
      <c r="A88" s="62">
        <v>150</v>
      </c>
      <c r="B88" t="s">
        <v>72</v>
      </c>
      <c r="C88" s="65">
        <v>0</v>
      </c>
      <c r="D88" s="65">
        <v>0</v>
      </c>
      <c r="E88" s="65">
        <v>0</v>
      </c>
      <c r="F88" s="65">
        <v>0</v>
      </c>
      <c r="G88" s="65">
        <v>0</v>
      </c>
      <c r="H88" s="65">
        <v>-547.99035120591304</v>
      </c>
      <c r="I88" s="65">
        <v>-547.99035120591304</v>
      </c>
    </row>
    <row r="89" spans="1:9">
      <c r="A89" s="62" t="s">
        <v>394</v>
      </c>
      <c r="B89" s="62"/>
      <c r="C89" s="65">
        <v>0</v>
      </c>
      <c r="D89" s="65">
        <v>0</v>
      </c>
      <c r="E89" s="65">
        <v>0</v>
      </c>
      <c r="F89" s="65">
        <v>0</v>
      </c>
      <c r="G89" s="65">
        <v>0</v>
      </c>
      <c r="H89" s="65">
        <v>-547.99035120591304</v>
      </c>
      <c r="I89" s="65">
        <v>-547.99035120591304</v>
      </c>
    </row>
    <row r="90" spans="1:9">
      <c r="A90" s="62">
        <v>170</v>
      </c>
      <c r="B90" t="s">
        <v>96</v>
      </c>
      <c r="C90" s="65">
        <v>0</v>
      </c>
      <c r="D90" s="65">
        <v>0</v>
      </c>
      <c r="E90" s="65">
        <v>0</v>
      </c>
      <c r="F90" s="65">
        <v>0</v>
      </c>
      <c r="G90" s="65">
        <v>0</v>
      </c>
      <c r="H90" s="65">
        <v>0</v>
      </c>
      <c r="I90" s="65">
        <v>0</v>
      </c>
    </row>
    <row r="91" spans="1:9">
      <c r="A91" s="62" t="s">
        <v>395</v>
      </c>
      <c r="B91" s="62"/>
      <c r="C91" s="65">
        <v>0</v>
      </c>
      <c r="D91" s="65">
        <v>0</v>
      </c>
      <c r="E91" s="65">
        <v>0</v>
      </c>
      <c r="F91" s="65">
        <v>0</v>
      </c>
      <c r="G91" s="65">
        <v>0</v>
      </c>
      <c r="H91" s="65">
        <v>0</v>
      </c>
      <c r="I91" s="65">
        <v>0</v>
      </c>
    </row>
    <row r="92" spans="1:9">
      <c r="A92" s="62">
        <v>171</v>
      </c>
      <c r="B92" t="s">
        <v>67</v>
      </c>
      <c r="C92" s="65">
        <v>0</v>
      </c>
      <c r="D92" s="65">
        <v>0</v>
      </c>
      <c r="E92" s="65">
        <v>0</v>
      </c>
      <c r="F92" s="65">
        <v>0</v>
      </c>
      <c r="G92" s="65">
        <v>0</v>
      </c>
      <c r="H92" s="65">
        <v>0</v>
      </c>
      <c r="I92" s="65">
        <v>0</v>
      </c>
    </row>
    <row r="93" spans="1:9">
      <c r="A93" s="62" t="s">
        <v>396</v>
      </c>
      <c r="B93" s="62"/>
      <c r="C93" s="65">
        <v>0</v>
      </c>
      <c r="D93" s="65">
        <v>0</v>
      </c>
      <c r="E93" s="65">
        <v>0</v>
      </c>
      <c r="F93" s="65">
        <v>0</v>
      </c>
      <c r="G93" s="65">
        <v>0</v>
      </c>
      <c r="H93" s="65">
        <v>0</v>
      </c>
      <c r="I93" s="65">
        <v>0</v>
      </c>
    </row>
    <row r="94" spans="1:9">
      <c r="A94" s="62">
        <v>180</v>
      </c>
      <c r="B94" t="s">
        <v>80</v>
      </c>
      <c r="C94" s="65">
        <v>0</v>
      </c>
      <c r="D94" s="65">
        <v>49406.491550116225</v>
      </c>
      <c r="E94" s="65">
        <v>0</v>
      </c>
      <c r="F94" s="65">
        <v>0</v>
      </c>
      <c r="G94" s="65">
        <v>49406.491550116225</v>
      </c>
      <c r="H94" s="65">
        <v>24516.551322366351</v>
      </c>
      <c r="I94" s="65">
        <v>73923.042872482576</v>
      </c>
    </row>
    <row r="95" spans="1:9">
      <c r="A95" s="62" t="s">
        <v>397</v>
      </c>
      <c r="B95" s="62"/>
      <c r="C95" s="65">
        <v>0</v>
      </c>
      <c r="D95" s="65">
        <v>49406.491550116225</v>
      </c>
      <c r="E95" s="65">
        <v>0</v>
      </c>
      <c r="F95" s="65">
        <v>0</v>
      </c>
      <c r="G95" s="65">
        <v>49406.491550116225</v>
      </c>
      <c r="H95" s="65">
        <v>24516.551322366351</v>
      </c>
      <c r="I95" s="65">
        <v>73923.042872482576</v>
      </c>
    </row>
    <row r="96" spans="1:9">
      <c r="A96" s="62">
        <v>220</v>
      </c>
      <c r="B96" t="s">
        <v>85</v>
      </c>
      <c r="C96" s="65">
        <v>0</v>
      </c>
      <c r="D96" s="65">
        <v>1065.4177636903717</v>
      </c>
      <c r="E96" s="65">
        <v>0</v>
      </c>
      <c r="F96" s="65">
        <v>0</v>
      </c>
      <c r="G96" s="65">
        <v>1065.4177636903717</v>
      </c>
      <c r="H96" s="65">
        <v>-10397.072192721433</v>
      </c>
      <c r="I96" s="65">
        <v>-9331.6544290310612</v>
      </c>
    </row>
    <row r="97" spans="1:9">
      <c r="A97" s="62" t="s">
        <v>398</v>
      </c>
      <c r="B97" s="62"/>
      <c r="C97" s="65">
        <v>0</v>
      </c>
      <c r="D97" s="65">
        <v>1065.4177636903717</v>
      </c>
      <c r="E97" s="65">
        <v>0</v>
      </c>
      <c r="F97" s="65">
        <v>0</v>
      </c>
      <c r="G97" s="65">
        <v>1065.4177636903717</v>
      </c>
      <c r="H97" s="65">
        <v>-10397.072192721433</v>
      </c>
      <c r="I97" s="65">
        <v>-9331.6544290310612</v>
      </c>
    </row>
    <row r="98" spans="1:9">
      <c r="A98" s="62">
        <v>230</v>
      </c>
      <c r="B98" t="s">
        <v>174</v>
      </c>
      <c r="C98" s="65">
        <v>0</v>
      </c>
      <c r="D98" s="65">
        <v>43754.360024097805</v>
      </c>
      <c r="E98" s="65">
        <v>0</v>
      </c>
      <c r="F98" s="65">
        <v>0</v>
      </c>
      <c r="G98" s="65">
        <v>43754.360024097805</v>
      </c>
      <c r="H98" s="65">
        <v>963.75523575447005</v>
      </c>
      <c r="I98" s="65">
        <v>44718.115259852275</v>
      </c>
    </row>
    <row r="99" spans="1:9">
      <c r="A99" s="62" t="s">
        <v>399</v>
      </c>
      <c r="B99" s="62"/>
      <c r="C99" s="65">
        <v>0</v>
      </c>
      <c r="D99" s="65">
        <v>43754.360024097805</v>
      </c>
      <c r="E99" s="65">
        <v>0</v>
      </c>
      <c r="F99" s="65">
        <v>0</v>
      </c>
      <c r="G99" s="65">
        <v>43754.360024097805</v>
      </c>
      <c r="H99" s="65">
        <v>963.75523575447005</v>
      </c>
      <c r="I99" s="65">
        <v>44718.115259852275</v>
      </c>
    </row>
    <row r="100" spans="1:9">
      <c r="A100" s="62">
        <v>240</v>
      </c>
      <c r="B100" t="s">
        <v>92</v>
      </c>
      <c r="C100" s="65">
        <v>0</v>
      </c>
      <c r="D100" s="65">
        <v>107029.34043038702</v>
      </c>
      <c r="E100" s="65">
        <v>0</v>
      </c>
      <c r="F100" s="65">
        <v>0</v>
      </c>
      <c r="G100" s="65">
        <v>107029.34043038702</v>
      </c>
      <c r="H100" s="65">
        <v>-68125.318074753653</v>
      </c>
      <c r="I100" s="65">
        <v>38904.022355633366</v>
      </c>
    </row>
    <row r="101" spans="1:9">
      <c r="A101" s="62" t="s">
        <v>400</v>
      </c>
      <c r="B101" s="62"/>
      <c r="C101" s="65">
        <v>0</v>
      </c>
      <c r="D101" s="65">
        <v>107029.34043038702</v>
      </c>
      <c r="E101" s="65">
        <v>0</v>
      </c>
      <c r="F101" s="65">
        <v>0</v>
      </c>
      <c r="G101" s="65">
        <v>107029.34043038702</v>
      </c>
      <c r="H101" s="65">
        <v>-68125.318074753653</v>
      </c>
      <c r="I101" s="65">
        <v>38904.022355633366</v>
      </c>
    </row>
    <row r="102" spans="1:9">
      <c r="A102" s="62">
        <v>300</v>
      </c>
      <c r="B102" t="s">
        <v>95</v>
      </c>
      <c r="C102" s="65">
        <v>0</v>
      </c>
      <c r="D102" s="65">
        <v>0</v>
      </c>
      <c r="E102" s="65">
        <v>0</v>
      </c>
      <c r="F102" s="65">
        <v>0</v>
      </c>
      <c r="G102" s="65">
        <v>0</v>
      </c>
      <c r="H102" s="65">
        <v>0</v>
      </c>
      <c r="I102" s="65">
        <v>0</v>
      </c>
    </row>
    <row r="103" spans="1:9">
      <c r="B103" t="s">
        <v>98</v>
      </c>
      <c r="C103" s="65">
        <v>0</v>
      </c>
      <c r="D103" s="65">
        <v>281956.49088578753</v>
      </c>
      <c r="E103" s="65">
        <v>0</v>
      </c>
      <c r="F103" s="65">
        <v>0</v>
      </c>
      <c r="G103" s="65">
        <v>281956.49088578753</v>
      </c>
      <c r="H103" s="65">
        <v>39891.640929709305</v>
      </c>
      <c r="I103" s="65">
        <v>321848.13181549683</v>
      </c>
    </row>
    <row r="104" spans="1:9">
      <c r="B104" t="s">
        <v>100</v>
      </c>
      <c r="C104" s="65">
        <v>0</v>
      </c>
      <c r="D104" s="65">
        <v>0</v>
      </c>
      <c r="E104" s="65">
        <v>0</v>
      </c>
      <c r="F104" s="65">
        <v>0</v>
      </c>
      <c r="G104" s="65">
        <v>0</v>
      </c>
      <c r="H104" s="65">
        <v>0</v>
      </c>
      <c r="I104" s="65">
        <v>0</v>
      </c>
    </row>
    <row r="105" spans="1:9">
      <c r="A105" s="62" t="s">
        <v>401</v>
      </c>
      <c r="B105" s="62"/>
      <c r="C105" s="65">
        <v>0</v>
      </c>
      <c r="D105" s="65">
        <v>281956.49088578753</v>
      </c>
      <c r="E105" s="65">
        <v>0</v>
      </c>
      <c r="F105" s="65">
        <v>0</v>
      </c>
      <c r="G105" s="65">
        <v>281956.49088578753</v>
      </c>
      <c r="H105" s="65">
        <v>39891.640929709305</v>
      </c>
      <c r="I105" s="65">
        <v>321848.13181549683</v>
      </c>
    </row>
    <row r="106" spans="1:9">
      <c r="A106" s="62">
        <v>315</v>
      </c>
      <c r="B106" t="s">
        <v>99</v>
      </c>
      <c r="C106" s="65">
        <v>0</v>
      </c>
      <c r="D106" s="65">
        <v>105115.20004138397</v>
      </c>
      <c r="E106" s="65">
        <v>0</v>
      </c>
      <c r="F106" s="65">
        <v>0</v>
      </c>
      <c r="G106" s="65">
        <v>105115.20004138397</v>
      </c>
      <c r="H106" s="65">
        <v>2700.3256621983892</v>
      </c>
      <c r="I106" s="65">
        <v>107815.52570358236</v>
      </c>
    </row>
    <row r="107" spans="1:9">
      <c r="A107" s="62" t="s">
        <v>402</v>
      </c>
      <c r="B107" s="62"/>
      <c r="C107" s="65">
        <v>0</v>
      </c>
      <c r="D107" s="65">
        <v>105115.20004138397</v>
      </c>
      <c r="E107" s="65">
        <v>0</v>
      </c>
      <c r="F107" s="65">
        <v>0</v>
      </c>
      <c r="G107" s="65">
        <v>105115.20004138397</v>
      </c>
      <c r="H107" s="65">
        <v>2700.3256621983892</v>
      </c>
      <c r="I107" s="65">
        <v>107815.52570358236</v>
      </c>
    </row>
    <row r="108" spans="1:9">
      <c r="A108" s="62">
        <v>330</v>
      </c>
      <c r="B108" t="s">
        <v>101</v>
      </c>
      <c r="C108" s="65">
        <v>0</v>
      </c>
      <c r="D108" s="65">
        <v>0</v>
      </c>
      <c r="E108" s="65">
        <v>0</v>
      </c>
      <c r="F108" s="65">
        <v>0</v>
      </c>
      <c r="G108" s="65">
        <v>0</v>
      </c>
      <c r="H108" s="65">
        <v>0</v>
      </c>
      <c r="I108" s="65">
        <v>0</v>
      </c>
    </row>
    <row r="109" spans="1:9">
      <c r="A109" s="62" t="s">
        <v>403</v>
      </c>
      <c r="B109" s="62"/>
      <c r="C109" s="65">
        <v>0</v>
      </c>
      <c r="D109" s="65">
        <v>0</v>
      </c>
      <c r="E109" s="65">
        <v>0</v>
      </c>
      <c r="F109" s="65">
        <v>0</v>
      </c>
      <c r="G109" s="65">
        <v>0</v>
      </c>
      <c r="H109" s="65">
        <v>0</v>
      </c>
      <c r="I109" s="65">
        <v>0</v>
      </c>
    </row>
    <row r="110" spans="1:9">
      <c r="A110" s="62">
        <v>331</v>
      </c>
      <c r="B110" t="s">
        <v>102</v>
      </c>
      <c r="C110" s="65">
        <v>0</v>
      </c>
      <c r="D110" s="65">
        <v>26211.082779602959</v>
      </c>
      <c r="E110" s="65">
        <v>0</v>
      </c>
      <c r="F110" s="65">
        <v>0</v>
      </c>
      <c r="G110" s="65">
        <v>26211.082779602959</v>
      </c>
      <c r="H110" s="65">
        <v>8396.899530148763</v>
      </c>
      <c r="I110" s="65">
        <v>34607.982309751722</v>
      </c>
    </row>
    <row r="111" spans="1:9">
      <c r="A111" s="62" t="s">
        <v>404</v>
      </c>
      <c r="B111" s="62"/>
      <c r="C111" s="65">
        <v>0</v>
      </c>
      <c r="D111" s="65">
        <v>26211.082779602959</v>
      </c>
      <c r="E111" s="65">
        <v>0</v>
      </c>
      <c r="F111" s="65">
        <v>0</v>
      </c>
      <c r="G111" s="65">
        <v>26211.082779602959</v>
      </c>
      <c r="H111" s="65">
        <v>8396.899530148763</v>
      </c>
      <c r="I111" s="65">
        <v>34607.982309751722</v>
      </c>
    </row>
    <row r="112" spans="1:9">
      <c r="A112" s="62">
        <v>332</v>
      </c>
      <c r="B112" t="s">
        <v>61</v>
      </c>
      <c r="C112" s="65">
        <v>0</v>
      </c>
      <c r="D112" s="65">
        <v>4604.7716905261832</v>
      </c>
      <c r="E112" s="65">
        <v>0</v>
      </c>
      <c r="F112" s="65">
        <v>0</v>
      </c>
      <c r="G112" s="65">
        <v>4604.7716905261832</v>
      </c>
      <c r="H112" s="65">
        <v>-1425.5743757926275</v>
      </c>
      <c r="I112" s="65">
        <v>3179.1973147335557</v>
      </c>
    </row>
    <row r="113" spans="1:9">
      <c r="A113" s="62" t="s">
        <v>405</v>
      </c>
      <c r="B113" s="62"/>
      <c r="C113" s="65">
        <v>0</v>
      </c>
      <c r="D113" s="65">
        <v>4604.7716905261832</v>
      </c>
      <c r="E113" s="65">
        <v>0</v>
      </c>
      <c r="F113" s="65">
        <v>0</v>
      </c>
      <c r="G113" s="65">
        <v>4604.7716905261832</v>
      </c>
      <c r="H113" s="65">
        <v>-1425.5743757926275</v>
      </c>
      <c r="I113" s="65">
        <v>3179.1973147335557</v>
      </c>
    </row>
    <row r="114" spans="1:9">
      <c r="A114" s="62">
        <v>333</v>
      </c>
      <c r="B114" t="s">
        <v>103</v>
      </c>
      <c r="C114" s="65">
        <v>0</v>
      </c>
      <c r="D114" s="65">
        <v>4839.5247571020273</v>
      </c>
      <c r="E114" s="65">
        <v>0</v>
      </c>
      <c r="F114" s="65">
        <v>0</v>
      </c>
      <c r="G114" s="65">
        <v>4839.5247571020273</v>
      </c>
      <c r="H114" s="65">
        <v>870.25551005722764</v>
      </c>
      <c r="I114" s="65">
        <v>5709.7802671592544</v>
      </c>
    </row>
    <row r="115" spans="1:9">
      <c r="A115" s="62" t="s">
        <v>406</v>
      </c>
      <c r="B115" s="62"/>
      <c r="C115" s="65">
        <v>0</v>
      </c>
      <c r="D115" s="65">
        <v>4839.5247571020273</v>
      </c>
      <c r="E115" s="65">
        <v>0</v>
      </c>
      <c r="F115" s="65">
        <v>0</v>
      </c>
      <c r="G115" s="65">
        <v>4839.5247571020273</v>
      </c>
      <c r="H115" s="65">
        <v>870.25551005722764</v>
      </c>
      <c r="I115" s="65">
        <v>5709.7802671592544</v>
      </c>
    </row>
    <row r="116" spans="1:9">
      <c r="A116" s="62">
        <v>334</v>
      </c>
      <c r="B116" t="s">
        <v>211</v>
      </c>
      <c r="C116" s="65">
        <v>0</v>
      </c>
      <c r="D116" s="65">
        <v>11430.668549423819</v>
      </c>
      <c r="E116" s="65">
        <v>0</v>
      </c>
      <c r="F116" s="65">
        <v>0</v>
      </c>
      <c r="G116" s="65">
        <v>11430.668549423819</v>
      </c>
      <c r="H116" s="65">
        <v>-42503.399860752732</v>
      </c>
      <c r="I116" s="65">
        <v>-31072.731311328913</v>
      </c>
    </row>
    <row r="117" spans="1:9">
      <c r="B117" t="s">
        <v>247</v>
      </c>
      <c r="C117" s="65">
        <v>0</v>
      </c>
      <c r="D117" s="65">
        <v>0</v>
      </c>
      <c r="E117" s="65">
        <v>0</v>
      </c>
      <c r="F117" s="65">
        <v>0</v>
      </c>
      <c r="G117" s="65">
        <v>0</v>
      </c>
      <c r="H117" s="65">
        <v>-6804.2135274734201</v>
      </c>
      <c r="I117" s="65">
        <v>-6804.2135274734201</v>
      </c>
    </row>
    <row r="118" spans="1:9">
      <c r="A118" s="62" t="s">
        <v>407</v>
      </c>
      <c r="B118" s="62"/>
      <c r="C118" s="65">
        <v>0</v>
      </c>
      <c r="D118" s="65">
        <v>11430.668549423819</v>
      </c>
      <c r="E118" s="65">
        <v>0</v>
      </c>
      <c r="F118" s="65">
        <v>0</v>
      </c>
      <c r="G118" s="65">
        <v>11430.668549423819</v>
      </c>
      <c r="H118" s="65">
        <v>-49307.613388226149</v>
      </c>
      <c r="I118" s="65">
        <v>-37876.94483880233</v>
      </c>
    </row>
    <row r="119" spans="1:9">
      <c r="A119" s="62">
        <v>350</v>
      </c>
      <c r="B119" t="s">
        <v>104</v>
      </c>
      <c r="C119" s="65">
        <v>0</v>
      </c>
      <c r="D119" s="65">
        <v>0</v>
      </c>
      <c r="E119" s="65">
        <v>0</v>
      </c>
      <c r="F119" s="65">
        <v>0</v>
      </c>
      <c r="G119" s="65">
        <v>0</v>
      </c>
      <c r="H119" s="65">
        <v>0</v>
      </c>
      <c r="I119" s="65">
        <v>0</v>
      </c>
    </row>
    <row r="120" spans="1:9">
      <c r="B120" t="s">
        <v>105</v>
      </c>
      <c r="C120" s="65">
        <v>0</v>
      </c>
      <c r="D120" s="65">
        <v>0</v>
      </c>
      <c r="E120" s="65">
        <v>0</v>
      </c>
      <c r="F120" s="65">
        <v>0</v>
      </c>
      <c r="G120" s="65">
        <v>0</v>
      </c>
      <c r="H120" s="65">
        <v>-24553.012124864938</v>
      </c>
      <c r="I120" s="65">
        <v>-24553.012124864938</v>
      </c>
    </row>
    <row r="121" spans="1:9">
      <c r="B121" t="s">
        <v>106</v>
      </c>
      <c r="C121" s="65">
        <v>0</v>
      </c>
      <c r="D121" s="65">
        <v>13272.577225634293</v>
      </c>
      <c r="E121" s="65">
        <v>0</v>
      </c>
      <c r="F121" s="65">
        <v>0</v>
      </c>
      <c r="G121" s="65">
        <v>13272.577225634293</v>
      </c>
      <c r="H121" s="65">
        <v>7128.3753410719191</v>
      </c>
      <c r="I121" s="65">
        <v>20400.952566706212</v>
      </c>
    </row>
    <row r="122" spans="1:9">
      <c r="B122" t="s">
        <v>107</v>
      </c>
      <c r="C122" s="65">
        <v>0</v>
      </c>
      <c r="D122" s="65">
        <v>0</v>
      </c>
      <c r="E122" s="65">
        <v>0</v>
      </c>
      <c r="F122" s="65">
        <v>0</v>
      </c>
      <c r="G122" s="65">
        <v>0</v>
      </c>
      <c r="H122" s="65">
        <v>0</v>
      </c>
      <c r="I122" s="65">
        <v>0</v>
      </c>
    </row>
    <row r="123" spans="1:9">
      <c r="B123" t="s">
        <v>108</v>
      </c>
      <c r="C123" s="65">
        <v>0</v>
      </c>
      <c r="D123" s="65">
        <v>0</v>
      </c>
      <c r="E123" s="65">
        <v>0</v>
      </c>
      <c r="F123" s="65">
        <v>0</v>
      </c>
      <c r="G123" s="65">
        <v>0</v>
      </c>
      <c r="H123" s="65">
        <v>0</v>
      </c>
      <c r="I123" s="65">
        <v>0</v>
      </c>
    </row>
    <row r="124" spans="1:9">
      <c r="A124" s="62" t="s">
        <v>408</v>
      </c>
      <c r="B124" s="62"/>
      <c r="C124" s="65">
        <v>0</v>
      </c>
      <c r="D124" s="65">
        <v>13272.577225634293</v>
      </c>
      <c r="E124" s="65">
        <v>0</v>
      </c>
      <c r="F124" s="65">
        <v>0</v>
      </c>
      <c r="G124" s="65">
        <v>13272.577225634293</v>
      </c>
      <c r="H124" s="65">
        <v>-17424.636783793019</v>
      </c>
      <c r="I124" s="65">
        <v>-4152.0595581587258</v>
      </c>
    </row>
    <row r="125" spans="1:9">
      <c r="A125" s="62">
        <v>360</v>
      </c>
      <c r="B125" t="s">
        <v>97</v>
      </c>
      <c r="C125" s="65">
        <v>0</v>
      </c>
      <c r="D125" s="65">
        <v>22211.25168371453</v>
      </c>
      <c r="E125" s="65">
        <v>0</v>
      </c>
      <c r="F125" s="65">
        <v>0</v>
      </c>
      <c r="G125" s="65">
        <v>22211.25168371453</v>
      </c>
      <c r="H125" s="65">
        <v>-2365.2290326216389</v>
      </c>
      <c r="I125" s="65">
        <v>19846.022651092891</v>
      </c>
    </row>
    <row r="126" spans="1:9">
      <c r="A126" s="62" t="s">
        <v>409</v>
      </c>
      <c r="B126" s="62"/>
      <c r="C126" s="65">
        <v>0</v>
      </c>
      <c r="D126" s="65">
        <v>22211.25168371453</v>
      </c>
      <c r="E126" s="65">
        <v>0</v>
      </c>
      <c r="F126" s="65">
        <v>0</v>
      </c>
      <c r="G126" s="65">
        <v>22211.25168371453</v>
      </c>
      <c r="H126" s="65">
        <v>-2365.2290326216389</v>
      </c>
      <c r="I126" s="65">
        <v>19846.022651092891</v>
      </c>
    </row>
    <row r="127" spans="1:9">
      <c r="A127" s="62">
        <v>400</v>
      </c>
      <c r="B127" t="s">
        <v>115</v>
      </c>
      <c r="C127" s="65">
        <v>0</v>
      </c>
      <c r="D127" s="65">
        <v>140454.56552514769</v>
      </c>
      <c r="E127" s="65">
        <v>0</v>
      </c>
      <c r="F127" s="65">
        <v>0</v>
      </c>
      <c r="G127" s="65">
        <v>140454.56552514769</v>
      </c>
      <c r="H127" s="65">
        <v>13046.897913662702</v>
      </c>
      <c r="I127" s="65">
        <v>153501.46343881037</v>
      </c>
    </row>
    <row r="128" spans="1:9">
      <c r="B128" t="s">
        <v>155</v>
      </c>
      <c r="C128" s="65">
        <v>0</v>
      </c>
      <c r="D128" s="65">
        <v>0</v>
      </c>
      <c r="E128" s="65">
        <v>0</v>
      </c>
      <c r="F128" s="65">
        <v>0</v>
      </c>
      <c r="G128" s="65">
        <v>0</v>
      </c>
      <c r="H128" s="65">
        <v>0</v>
      </c>
      <c r="I128" s="65">
        <v>0</v>
      </c>
    </row>
    <row r="129" spans="1:9">
      <c r="A129" s="62" t="s">
        <v>410</v>
      </c>
      <c r="B129" s="62"/>
      <c r="C129" s="65">
        <v>0</v>
      </c>
      <c r="D129" s="65">
        <v>140454.56552514769</v>
      </c>
      <c r="E129" s="65">
        <v>0</v>
      </c>
      <c r="F129" s="65">
        <v>0</v>
      </c>
      <c r="G129" s="65">
        <v>140454.56552514769</v>
      </c>
      <c r="H129" s="65">
        <v>13046.897913662702</v>
      </c>
      <c r="I129" s="65">
        <v>153501.46343881037</v>
      </c>
    </row>
    <row r="130" spans="1:9">
      <c r="A130" s="62">
        <v>402</v>
      </c>
      <c r="B130" t="s">
        <v>110</v>
      </c>
      <c r="C130" s="65">
        <v>0</v>
      </c>
      <c r="D130" s="65">
        <v>0</v>
      </c>
      <c r="E130" s="65">
        <v>0</v>
      </c>
      <c r="F130" s="65">
        <v>0</v>
      </c>
      <c r="G130" s="65">
        <v>0</v>
      </c>
      <c r="H130" s="65">
        <v>0</v>
      </c>
      <c r="I130" s="65">
        <v>0</v>
      </c>
    </row>
    <row r="131" spans="1:9">
      <c r="B131" t="s">
        <v>113</v>
      </c>
      <c r="C131" s="65">
        <v>0</v>
      </c>
      <c r="D131" s="65">
        <v>0</v>
      </c>
      <c r="E131" s="65">
        <v>0</v>
      </c>
      <c r="F131" s="65">
        <v>0</v>
      </c>
      <c r="G131" s="65">
        <v>0</v>
      </c>
      <c r="H131" s="65">
        <v>0</v>
      </c>
      <c r="I131" s="65">
        <v>0</v>
      </c>
    </row>
    <row r="132" spans="1:9">
      <c r="B132" t="s">
        <v>116</v>
      </c>
      <c r="C132" s="65">
        <v>0</v>
      </c>
      <c r="D132" s="65">
        <v>119001.74682575511</v>
      </c>
      <c r="E132" s="65">
        <v>0</v>
      </c>
      <c r="F132" s="65">
        <v>0</v>
      </c>
      <c r="G132" s="65">
        <v>119001.74682575511</v>
      </c>
      <c r="H132" s="65">
        <v>38070.697873371435</v>
      </c>
      <c r="I132" s="65">
        <v>157072.44469912653</v>
      </c>
    </row>
    <row r="133" spans="1:9">
      <c r="B133" t="s">
        <v>118</v>
      </c>
      <c r="C133" s="65">
        <v>0</v>
      </c>
      <c r="D133" s="65">
        <v>0</v>
      </c>
      <c r="E133" s="65">
        <v>0</v>
      </c>
      <c r="F133" s="65">
        <v>0</v>
      </c>
      <c r="G133" s="65">
        <v>0</v>
      </c>
      <c r="H133" s="65">
        <v>0</v>
      </c>
      <c r="I133" s="65">
        <v>0</v>
      </c>
    </row>
    <row r="134" spans="1:9">
      <c r="B134" t="s">
        <v>123</v>
      </c>
      <c r="C134" s="65">
        <v>0</v>
      </c>
      <c r="D134" s="65">
        <v>5706.3053106128382</v>
      </c>
      <c r="E134" s="65">
        <v>0</v>
      </c>
      <c r="F134" s="65">
        <v>0</v>
      </c>
      <c r="G134" s="65">
        <v>5706.3053106128382</v>
      </c>
      <c r="H134" s="65">
        <v>2083.3664054475425</v>
      </c>
      <c r="I134" s="65">
        <v>7789.6717160603803</v>
      </c>
    </row>
    <row r="135" spans="1:9">
      <c r="B135" t="s">
        <v>137</v>
      </c>
      <c r="C135" s="65">
        <v>0</v>
      </c>
      <c r="D135" s="65">
        <v>0</v>
      </c>
      <c r="E135" s="65">
        <v>0</v>
      </c>
      <c r="F135" s="65">
        <v>0</v>
      </c>
      <c r="G135" s="65">
        <v>0</v>
      </c>
      <c r="H135" s="65">
        <v>-167.44149620180676</v>
      </c>
      <c r="I135" s="65">
        <v>-167.44149620180676</v>
      </c>
    </row>
    <row r="136" spans="1:9">
      <c r="B136" t="s">
        <v>156</v>
      </c>
      <c r="C136" s="65">
        <v>0</v>
      </c>
      <c r="D136" s="65">
        <v>114857.45230428154</v>
      </c>
      <c r="E136" s="65">
        <v>0</v>
      </c>
      <c r="F136" s="65">
        <v>0</v>
      </c>
      <c r="G136" s="65">
        <v>114857.45230428154</v>
      </c>
      <c r="H136" s="65">
        <v>79958.277640522938</v>
      </c>
      <c r="I136" s="65">
        <v>194815.72994480448</v>
      </c>
    </row>
    <row r="137" spans="1:9">
      <c r="B137" t="s">
        <v>157</v>
      </c>
      <c r="C137" s="65">
        <v>0</v>
      </c>
      <c r="D137" s="65">
        <v>12604.433882303043</v>
      </c>
      <c r="E137" s="65">
        <v>0</v>
      </c>
      <c r="F137" s="65">
        <v>0</v>
      </c>
      <c r="G137" s="65">
        <v>12604.433882303043</v>
      </c>
      <c r="H137" s="65">
        <v>-4697.8806423193837</v>
      </c>
      <c r="I137" s="65">
        <v>7906.5532399836593</v>
      </c>
    </row>
    <row r="138" spans="1:9">
      <c r="A138" s="62" t="s">
        <v>411</v>
      </c>
      <c r="B138" s="62"/>
      <c r="C138" s="65">
        <v>0</v>
      </c>
      <c r="D138" s="65">
        <v>252169.93832295251</v>
      </c>
      <c r="E138" s="65">
        <v>0</v>
      </c>
      <c r="F138" s="65">
        <v>0</v>
      </c>
      <c r="G138" s="65">
        <v>252169.93832295251</v>
      </c>
      <c r="H138" s="65">
        <v>115247.01978082073</v>
      </c>
      <c r="I138" s="65">
        <v>367416.95810377324</v>
      </c>
    </row>
    <row r="139" spans="1:9">
      <c r="A139" s="62">
        <v>403</v>
      </c>
      <c r="B139" t="s">
        <v>119</v>
      </c>
      <c r="C139" s="65">
        <v>0</v>
      </c>
      <c r="D139" s="65">
        <v>1083114.5333245508</v>
      </c>
      <c r="E139" s="65">
        <v>0</v>
      </c>
      <c r="F139" s="65">
        <v>0</v>
      </c>
      <c r="G139" s="65">
        <v>1083114.5333245508</v>
      </c>
      <c r="H139" s="65">
        <v>-5639.3264263456222</v>
      </c>
      <c r="I139" s="65">
        <v>1077475.2068982052</v>
      </c>
    </row>
    <row r="140" spans="1:9">
      <c r="A140" s="62" t="s">
        <v>412</v>
      </c>
      <c r="B140" s="62"/>
      <c r="C140" s="65">
        <v>0</v>
      </c>
      <c r="D140" s="65">
        <v>1083114.5333245508</v>
      </c>
      <c r="E140" s="65">
        <v>0</v>
      </c>
      <c r="F140" s="65">
        <v>0</v>
      </c>
      <c r="G140" s="65">
        <v>1083114.5333245508</v>
      </c>
      <c r="H140" s="65">
        <v>-5639.3264263456222</v>
      </c>
      <c r="I140" s="65">
        <v>1077475.2068982052</v>
      </c>
    </row>
    <row r="141" spans="1:9">
      <c r="A141" s="62">
        <v>406</v>
      </c>
      <c r="B141" t="s">
        <v>109</v>
      </c>
      <c r="C141" s="65">
        <v>0</v>
      </c>
      <c r="D141" s="65">
        <v>0</v>
      </c>
      <c r="E141" s="65">
        <v>0</v>
      </c>
      <c r="F141" s="65">
        <v>0</v>
      </c>
      <c r="G141" s="65">
        <v>0</v>
      </c>
      <c r="H141" s="65">
        <v>0</v>
      </c>
      <c r="I141" s="65">
        <v>0</v>
      </c>
    </row>
    <row r="142" spans="1:9">
      <c r="B142" t="s">
        <v>114</v>
      </c>
      <c r="C142" s="65">
        <v>0</v>
      </c>
      <c r="D142" s="65">
        <v>0</v>
      </c>
      <c r="E142" s="65">
        <v>0</v>
      </c>
      <c r="F142" s="65">
        <v>0</v>
      </c>
      <c r="G142" s="65">
        <v>0</v>
      </c>
      <c r="H142" s="65">
        <v>0</v>
      </c>
      <c r="I142" s="65">
        <v>0</v>
      </c>
    </row>
    <row r="143" spans="1:9">
      <c r="B143" t="s">
        <v>117</v>
      </c>
      <c r="C143" s="65">
        <v>0</v>
      </c>
      <c r="D143" s="65">
        <v>0</v>
      </c>
      <c r="E143" s="65">
        <v>0</v>
      </c>
      <c r="F143" s="65">
        <v>0</v>
      </c>
      <c r="G143" s="65">
        <v>0</v>
      </c>
      <c r="H143" s="65">
        <v>0</v>
      </c>
      <c r="I143" s="65">
        <v>0</v>
      </c>
    </row>
    <row r="144" spans="1:9">
      <c r="B144" t="s">
        <v>120</v>
      </c>
      <c r="C144" s="65">
        <v>0</v>
      </c>
      <c r="D144" s="65">
        <v>160476.29341483751</v>
      </c>
      <c r="E144" s="65">
        <v>0</v>
      </c>
      <c r="F144" s="65">
        <v>0</v>
      </c>
      <c r="G144" s="65">
        <v>160476.29341483751</v>
      </c>
      <c r="H144" s="65">
        <v>15944.383049085081</v>
      </c>
      <c r="I144" s="65">
        <v>176420.6764639226</v>
      </c>
    </row>
    <row r="145" spans="2:9">
      <c r="B145" t="s">
        <v>121</v>
      </c>
      <c r="C145" s="65">
        <v>0</v>
      </c>
      <c r="D145" s="65">
        <v>68836.822291316901</v>
      </c>
      <c r="E145" s="65">
        <v>0</v>
      </c>
      <c r="F145" s="65">
        <v>0</v>
      </c>
      <c r="G145" s="65">
        <v>68836.822291316901</v>
      </c>
      <c r="H145" s="65">
        <v>241.85550281885662</v>
      </c>
      <c r="I145" s="65">
        <v>69078.677794135758</v>
      </c>
    </row>
    <row r="146" spans="2:9">
      <c r="B146" t="s">
        <v>124</v>
      </c>
      <c r="C146" s="65">
        <v>0</v>
      </c>
      <c r="D146" s="65">
        <v>176534.3060650352</v>
      </c>
      <c r="E146" s="65">
        <v>0</v>
      </c>
      <c r="F146" s="65">
        <v>0</v>
      </c>
      <c r="G146" s="65">
        <v>176534.3060650352</v>
      </c>
      <c r="H146" s="65">
        <v>-10292.401285749656</v>
      </c>
      <c r="I146" s="65">
        <v>166241.90477928554</v>
      </c>
    </row>
    <row r="147" spans="2:9">
      <c r="B147" t="s">
        <v>125</v>
      </c>
      <c r="C147" s="65">
        <v>0</v>
      </c>
      <c r="D147" s="65">
        <v>0</v>
      </c>
      <c r="E147" s="65">
        <v>0</v>
      </c>
      <c r="F147" s="65">
        <v>0</v>
      </c>
      <c r="G147" s="65">
        <v>0</v>
      </c>
      <c r="H147" s="65">
        <v>0</v>
      </c>
      <c r="I147" s="65">
        <v>0</v>
      </c>
    </row>
    <row r="148" spans="2:9">
      <c r="B148" t="s">
        <v>126</v>
      </c>
      <c r="C148" s="65">
        <v>0</v>
      </c>
      <c r="D148" s="65">
        <v>2094.7196709844598</v>
      </c>
      <c r="E148" s="65">
        <v>0</v>
      </c>
      <c r="F148" s="65">
        <v>0</v>
      </c>
      <c r="G148" s="65">
        <v>2094.7196709844598</v>
      </c>
      <c r="H148" s="65">
        <v>-3548.428088768329</v>
      </c>
      <c r="I148" s="65">
        <v>-1453.7084177838692</v>
      </c>
    </row>
    <row r="149" spans="2:9">
      <c r="B149" t="s">
        <v>133</v>
      </c>
      <c r="C149" s="65">
        <v>0</v>
      </c>
      <c r="D149" s="65">
        <v>16685.525655083111</v>
      </c>
      <c r="E149" s="65">
        <v>0</v>
      </c>
      <c r="F149" s="65">
        <v>0</v>
      </c>
      <c r="G149" s="65">
        <v>16685.525655083111</v>
      </c>
      <c r="H149" s="65">
        <v>-8859.173095559021</v>
      </c>
      <c r="I149" s="65">
        <v>7826.3525595240899</v>
      </c>
    </row>
    <row r="150" spans="2:9">
      <c r="B150" t="s">
        <v>135</v>
      </c>
      <c r="C150" s="65">
        <v>0</v>
      </c>
      <c r="D150" s="65">
        <v>0</v>
      </c>
      <c r="E150" s="65">
        <v>0</v>
      </c>
      <c r="F150" s="65">
        <v>0</v>
      </c>
      <c r="G150" s="65">
        <v>0</v>
      </c>
      <c r="H150" s="65">
        <v>-228.32931300246375</v>
      </c>
      <c r="I150" s="65">
        <v>-228.32931300246375</v>
      </c>
    </row>
    <row r="151" spans="2:9">
      <c r="B151" t="s">
        <v>138</v>
      </c>
      <c r="C151" s="65">
        <v>0</v>
      </c>
      <c r="D151" s="65">
        <v>0</v>
      </c>
      <c r="E151" s="65">
        <v>0</v>
      </c>
      <c r="F151" s="65">
        <v>0</v>
      </c>
      <c r="G151" s="65">
        <v>0</v>
      </c>
      <c r="H151" s="65">
        <v>0</v>
      </c>
      <c r="I151" s="65">
        <v>0</v>
      </c>
    </row>
    <row r="152" spans="2:9">
      <c r="B152" t="s">
        <v>139</v>
      </c>
      <c r="C152" s="65">
        <v>0</v>
      </c>
      <c r="D152" s="65">
        <v>451.4482049535473</v>
      </c>
      <c r="E152" s="65">
        <v>0</v>
      </c>
      <c r="F152" s="65">
        <v>0</v>
      </c>
      <c r="G152" s="65">
        <v>451.4482049535473</v>
      </c>
      <c r="H152" s="65">
        <v>-2852.2547382363891</v>
      </c>
      <c r="I152" s="65">
        <v>-2400.8065332828419</v>
      </c>
    </row>
    <row r="153" spans="2:9">
      <c r="B153" t="s">
        <v>140</v>
      </c>
      <c r="C153" s="65">
        <v>0</v>
      </c>
      <c r="D153" s="65">
        <v>0</v>
      </c>
      <c r="E153" s="65">
        <v>0</v>
      </c>
      <c r="F153" s="65">
        <v>0</v>
      </c>
      <c r="G153" s="65">
        <v>0</v>
      </c>
      <c r="H153" s="65">
        <v>0</v>
      </c>
      <c r="I153" s="65">
        <v>0</v>
      </c>
    </row>
    <row r="154" spans="2:9">
      <c r="B154" t="s">
        <v>141</v>
      </c>
      <c r="C154" s="65">
        <v>0</v>
      </c>
      <c r="D154" s="65">
        <v>0</v>
      </c>
      <c r="E154" s="65">
        <v>0</v>
      </c>
      <c r="F154" s="65">
        <v>0</v>
      </c>
      <c r="G154" s="65">
        <v>0</v>
      </c>
      <c r="H154" s="65">
        <v>0</v>
      </c>
      <c r="I154" s="65">
        <v>0</v>
      </c>
    </row>
    <row r="155" spans="2:9">
      <c r="B155" t="s">
        <v>142</v>
      </c>
      <c r="C155" s="65">
        <v>0</v>
      </c>
      <c r="D155" s="65">
        <v>0</v>
      </c>
      <c r="E155" s="65">
        <v>0</v>
      </c>
      <c r="F155" s="65">
        <v>0</v>
      </c>
      <c r="G155" s="65">
        <v>0</v>
      </c>
      <c r="H155" s="65">
        <v>0</v>
      </c>
      <c r="I155" s="65">
        <v>0</v>
      </c>
    </row>
    <row r="156" spans="2:9">
      <c r="B156" t="s">
        <v>143</v>
      </c>
      <c r="C156" s="65">
        <v>0</v>
      </c>
      <c r="D156" s="65">
        <v>0</v>
      </c>
      <c r="E156" s="65">
        <v>0</v>
      </c>
      <c r="F156" s="65">
        <v>0</v>
      </c>
      <c r="G156" s="65">
        <v>0</v>
      </c>
      <c r="H156" s="65">
        <v>0</v>
      </c>
      <c r="I156" s="65">
        <v>0</v>
      </c>
    </row>
    <row r="157" spans="2:9">
      <c r="B157" t="s">
        <v>144</v>
      </c>
      <c r="C157" s="65">
        <v>0</v>
      </c>
      <c r="D157" s="65">
        <v>0</v>
      </c>
      <c r="E157" s="65">
        <v>0</v>
      </c>
      <c r="F157" s="65">
        <v>0</v>
      </c>
      <c r="G157" s="65">
        <v>0</v>
      </c>
      <c r="H157" s="65">
        <v>0</v>
      </c>
      <c r="I157" s="65">
        <v>0</v>
      </c>
    </row>
    <row r="158" spans="2:9">
      <c r="B158" t="s">
        <v>145</v>
      </c>
      <c r="C158" s="65">
        <v>0</v>
      </c>
      <c r="D158" s="65">
        <v>83933.250264963528</v>
      </c>
      <c r="E158" s="65">
        <v>0</v>
      </c>
      <c r="F158" s="65">
        <v>0</v>
      </c>
      <c r="G158" s="65">
        <v>83933.250264963528</v>
      </c>
      <c r="H158" s="65">
        <v>1296.885744158586</v>
      </c>
      <c r="I158" s="65">
        <v>85230.136009122114</v>
      </c>
    </row>
    <row r="159" spans="2:9">
      <c r="B159" t="s">
        <v>146</v>
      </c>
      <c r="C159" s="65">
        <v>0</v>
      </c>
      <c r="D159" s="65">
        <v>3774.1069934116554</v>
      </c>
      <c r="E159" s="65">
        <v>0</v>
      </c>
      <c r="F159" s="65">
        <v>0</v>
      </c>
      <c r="G159" s="65">
        <v>3774.1069934116554</v>
      </c>
      <c r="H159" s="65">
        <v>-544.90875654879756</v>
      </c>
      <c r="I159" s="65">
        <v>3229.1982368628578</v>
      </c>
    </row>
    <row r="160" spans="2:9">
      <c r="B160" t="s">
        <v>158</v>
      </c>
      <c r="C160" s="65">
        <v>0</v>
      </c>
      <c r="D160" s="65">
        <v>49961.772842209088</v>
      </c>
      <c r="E160" s="65">
        <v>0</v>
      </c>
      <c r="F160" s="65">
        <v>0</v>
      </c>
      <c r="G160" s="65">
        <v>49961.772842209088</v>
      </c>
      <c r="H160" s="65">
        <v>-14245.920152786821</v>
      </c>
      <c r="I160" s="65">
        <v>35715.852689422267</v>
      </c>
    </row>
    <row r="161" spans="1:9">
      <c r="B161" t="s">
        <v>160</v>
      </c>
      <c r="C161" s="65">
        <v>0</v>
      </c>
      <c r="D161" s="65">
        <v>9480.412304024494</v>
      </c>
      <c r="E161" s="65">
        <v>0</v>
      </c>
      <c r="F161" s="65">
        <v>0</v>
      </c>
      <c r="G161" s="65">
        <v>9480.412304024494</v>
      </c>
      <c r="H161" s="65">
        <v>4582.8484889315951</v>
      </c>
      <c r="I161" s="65">
        <v>14063.260792956089</v>
      </c>
    </row>
    <row r="162" spans="1:9">
      <c r="B162" t="s">
        <v>221</v>
      </c>
      <c r="C162" s="65">
        <v>0</v>
      </c>
      <c r="D162" s="65">
        <v>7602.387771417737</v>
      </c>
      <c r="E162" s="65">
        <v>0</v>
      </c>
      <c r="F162" s="65">
        <v>0</v>
      </c>
      <c r="G162" s="65">
        <v>7602.387771417737</v>
      </c>
      <c r="H162" s="65">
        <v>-64891.50182491872</v>
      </c>
      <c r="I162" s="65">
        <v>-57289.114053500984</v>
      </c>
    </row>
    <row r="163" spans="1:9">
      <c r="A163" s="62" t="s">
        <v>413</v>
      </c>
      <c r="B163" s="62"/>
      <c r="C163" s="65">
        <v>0</v>
      </c>
      <c r="D163" s="65">
        <v>579831.04547823721</v>
      </c>
      <c r="E163" s="65">
        <v>0</v>
      </c>
      <c r="F163" s="65">
        <v>0</v>
      </c>
      <c r="G163" s="65">
        <v>579831.04547823721</v>
      </c>
      <c r="H163" s="65">
        <v>-83396.944470576069</v>
      </c>
      <c r="I163" s="65">
        <v>496434.10100766114</v>
      </c>
    </row>
    <row r="164" spans="1:9">
      <c r="A164" s="62">
        <v>407</v>
      </c>
      <c r="B164" t="s">
        <v>147</v>
      </c>
      <c r="C164" s="65">
        <v>0</v>
      </c>
      <c r="D164" s="65">
        <v>354522.27535002079</v>
      </c>
      <c r="E164" s="65">
        <v>0</v>
      </c>
      <c r="F164" s="65">
        <v>0</v>
      </c>
      <c r="G164" s="65">
        <v>354522.27535002079</v>
      </c>
      <c r="H164" s="65">
        <v>16412.215141089866</v>
      </c>
      <c r="I164" s="65">
        <v>370934.49049111066</v>
      </c>
    </row>
    <row r="165" spans="1:9">
      <c r="B165" t="s">
        <v>149</v>
      </c>
      <c r="C165" s="65">
        <v>0</v>
      </c>
      <c r="D165" s="65">
        <v>810295.3541070231</v>
      </c>
      <c r="E165" s="65">
        <v>0</v>
      </c>
      <c r="F165" s="65">
        <v>0</v>
      </c>
      <c r="G165" s="65">
        <v>810295.3541070231</v>
      </c>
      <c r="H165" s="65">
        <v>71298.98316692817</v>
      </c>
      <c r="I165" s="65">
        <v>881594.33727395127</v>
      </c>
    </row>
    <row r="166" spans="1:9">
      <c r="A166" s="62" t="s">
        <v>414</v>
      </c>
      <c r="B166" s="62"/>
      <c r="C166" s="65">
        <v>0</v>
      </c>
      <c r="D166" s="65">
        <v>1164817.6294570439</v>
      </c>
      <c r="E166" s="65">
        <v>0</v>
      </c>
      <c r="F166" s="65">
        <v>0</v>
      </c>
      <c r="G166" s="65">
        <v>1164817.6294570439</v>
      </c>
      <c r="H166" s="65">
        <v>87711.198308018036</v>
      </c>
      <c r="I166" s="65">
        <v>1252528.827765062</v>
      </c>
    </row>
    <row r="167" spans="1:9">
      <c r="A167" s="62">
        <v>409</v>
      </c>
      <c r="B167" t="s">
        <v>111</v>
      </c>
      <c r="C167" s="65">
        <v>0</v>
      </c>
      <c r="D167" s="65">
        <v>0</v>
      </c>
      <c r="E167" s="65">
        <v>0</v>
      </c>
      <c r="F167" s="65">
        <v>0</v>
      </c>
      <c r="G167" s="65">
        <v>0</v>
      </c>
      <c r="H167" s="65">
        <v>0</v>
      </c>
      <c r="I167" s="65">
        <v>0</v>
      </c>
    </row>
    <row r="168" spans="1:9">
      <c r="B168" t="s">
        <v>112</v>
      </c>
      <c r="C168" s="65">
        <v>0</v>
      </c>
      <c r="D168" s="65">
        <v>796282.40182526503</v>
      </c>
      <c r="E168" s="65">
        <v>0</v>
      </c>
      <c r="F168" s="65">
        <v>0</v>
      </c>
      <c r="G168" s="65">
        <v>796282.40182526503</v>
      </c>
      <c r="H168" s="65">
        <v>-86511.829995656619</v>
      </c>
      <c r="I168" s="65">
        <v>709770.57182960841</v>
      </c>
    </row>
    <row r="169" spans="1:9">
      <c r="B169" t="s">
        <v>148</v>
      </c>
      <c r="C169" s="65">
        <v>0</v>
      </c>
      <c r="D169" s="65">
        <v>0</v>
      </c>
      <c r="E169" s="65">
        <v>0</v>
      </c>
      <c r="F169" s="65">
        <v>0</v>
      </c>
      <c r="G169" s="65">
        <v>0</v>
      </c>
      <c r="H169" s="65">
        <v>0</v>
      </c>
      <c r="I169" s="65">
        <v>0</v>
      </c>
    </row>
    <row r="170" spans="1:9">
      <c r="B170" t="s">
        <v>152</v>
      </c>
      <c r="C170" s="65">
        <v>0</v>
      </c>
      <c r="D170" s="65">
        <v>21019.428422637167</v>
      </c>
      <c r="E170" s="65">
        <v>0</v>
      </c>
      <c r="F170" s="65">
        <v>0</v>
      </c>
      <c r="G170" s="65">
        <v>21019.428422637167</v>
      </c>
      <c r="H170" s="65">
        <v>-19332.271857085907</v>
      </c>
      <c r="I170" s="65">
        <v>1687.1565655512604</v>
      </c>
    </row>
    <row r="171" spans="1:9">
      <c r="B171" t="s">
        <v>159</v>
      </c>
      <c r="C171" s="65">
        <v>0</v>
      </c>
      <c r="D171" s="65">
        <v>0</v>
      </c>
      <c r="E171" s="65">
        <v>0</v>
      </c>
      <c r="F171" s="65">
        <v>0</v>
      </c>
      <c r="G171" s="65">
        <v>0</v>
      </c>
      <c r="H171" s="65">
        <v>0</v>
      </c>
      <c r="I171" s="65">
        <v>0</v>
      </c>
    </row>
    <row r="172" spans="1:9">
      <c r="A172" s="62" t="s">
        <v>415</v>
      </c>
      <c r="B172" s="62"/>
      <c r="C172" s="65">
        <v>0</v>
      </c>
      <c r="D172" s="65">
        <v>817301.83024790219</v>
      </c>
      <c r="E172" s="65">
        <v>0</v>
      </c>
      <c r="F172" s="65">
        <v>0</v>
      </c>
      <c r="G172" s="65">
        <v>817301.83024790219</v>
      </c>
      <c r="H172" s="65">
        <v>-105844.10185274252</v>
      </c>
      <c r="I172" s="65">
        <v>711457.72839515971</v>
      </c>
    </row>
    <row r="173" spans="1:9">
      <c r="A173" s="62">
        <v>431</v>
      </c>
      <c r="B173" t="s">
        <v>161</v>
      </c>
      <c r="C173" s="65">
        <v>0</v>
      </c>
      <c r="D173" s="65">
        <v>43952.997234277376</v>
      </c>
      <c r="E173" s="65">
        <v>0</v>
      </c>
      <c r="F173" s="65">
        <v>0</v>
      </c>
      <c r="G173" s="65">
        <v>43952.997234277376</v>
      </c>
      <c r="H173" s="65">
        <v>-5014.3047982965145</v>
      </c>
      <c r="I173" s="65">
        <v>38938.692435980862</v>
      </c>
    </row>
    <row r="174" spans="1:9">
      <c r="B174" t="s">
        <v>162</v>
      </c>
      <c r="C174" s="65">
        <v>0</v>
      </c>
      <c r="D174" s="65">
        <v>0</v>
      </c>
      <c r="E174" s="65">
        <v>0</v>
      </c>
      <c r="F174" s="65">
        <v>0</v>
      </c>
      <c r="G174" s="65">
        <v>0</v>
      </c>
      <c r="H174" s="65">
        <v>0</v>
      </c>
      <c r="I174" s="65">
        <v>0</v>
      </c>
    </row>
    <row r="175" spans="1:9">
      <c r="A175" s="62" t="s">
        <v>416</v>
      </c>
      <c r="B175" s="62"/>
      <c r="C175" s="65">
        <v>0</v>
      </c>
      <c r="D175" s="65">
        <v>43952.997234277376</v>
      </c>
      <c r="E175" s="65">
        <v>0</v>
      </c>
      <c r="F175" s="65">
        <v>0</v>
      </c>
      <c r="G175" s="65">
        <v>43952.997234277376</v>
      </c>
      <c r="H175" s="65">
        <v>-5014.3047982965145</v>
      </c>
      <c r="I175" s="65">
        <v>38938.692435980862</v>
      </c>
    </row>
    <row r="176" spans="1:9">
      <c r="A176" s="62">
        <v>440</v>
      </c>
      <c r="B176" t="s">
        <v>165</v>
      </c>
      <c r="C176" s="65">
        <v>0</v>
      </c>
      <c r="D176" s="65">
        <v>0</v>
      </c>
      <c r="E176" s="65">
        <v>0</v>
      </c>
      <c r="F176" s="65">
        <v>0</v>
      </c>
      <c r="G176" s="65">
        <v>0</v>
      </c>
      <c r="H176" s="65">
        <v>0</v>
      </c>
      <c r="I176" s="65">
        <v>0</v>
      </c>
    </row>
    <row r="177" spans="1:9">
      <c r="B177" t="s">
        <v>166</v>
      </c>
      <c r="C177" s="65">
        <v>0</v>
      </c>
      <c r="D177" s="65">
        <v>5364929.2069910653</v>
      </c>
      <c r="E177" s="65">
        <v>0</v>
      </c>
      <c r="F177" s="65">
        <v>0</v>
      </c>
      <c r="G177" s="65">
        <v>5364929.2069910653</v>
      </c>
      <c r="H177" s="65">
        <v>14979.682448607869</v>
      </c>
      <c r="I177" s="65">
        <v>5379908.8894396732</v>
      </c>
    </row>
    <row r="178" spans="1:9">
      <c r="B178" t="s">
        <v>167</v>
      </c>
      <c r="C178" s="65">
        <v>0</v>
      </c>
      <c r="D178" s="65">
        <v>21254.181489213013</v>
      </c>
      <c r="E178" s="65">
        <v>0</v>
      </c>
      <c r="F178" s="65">
        <v>0</v>
      </c>
      <c r="G178" s="65">
        <v>21254.181489213013</v>
      </c>
      <c r="H178" s="65">
        <v>-5368.8140768101548</v>
      </c>
      <c r="I178" s="65">
        <v>15885.367412402858</v>
      </c>
    </row>
    <row r="179" spans="1:9">
      <c r="B179" t="s">
        <v>168</v>
      </c>
      <c r="C179" s="65">
        <v>0</v>
      </c>
      <c r="D179" s="65">
        <v>0</v>
      </c>
      <c r="E179" s="65">
        <v>0</v>
      </c>
      <c r="F179" s="65">
        <v>0</v>
      </c>
      <c r="G179" s="65">
        <v>0</v>
      </c>
      <c r="H179" s="65">
        <v>0</v>
      </c>
      <c r="I179" s="65">
        <v>0</v>
      </c>
    </row>
    <row r="180" spans="1:9">
      <c r="B180" t="s">
        <v>172</v>
      </c>
      <c r="C180" s="65">
        <v>0</v>
      </c>
      <c r="D180" s="65">
        <v>0</v>
      </c>
      <c r="E180" s="65">
        <v>0</v>
      </c>
      <c r="F180" s="65">
        <v>0</v>
      </c>
      <c r="G180" s="65">
        <v>0</v>
      </c>
      <c r="H180" s="65">
        <v>0</v>
      </c>
      <c r="I180" s="65">
        <v>0</v>
      </c>
    </row>
    <row r="181" spans="1:9">
      <c r="A181" s="62" t="s">
        <v>417</v>
      </c>
      <c r="B181" s="62"/>
      <c r="C181" s="65">
        <v>0</v>
      </c>
      <c r="D181" s="65">
        <v>5386183.3884802787</v>
      </c>
      <c r="E181" s="65">
        <v>0</v>
      </c>
      <c r="F181" s="65">
        <v>0</v>
      </c>
      <c r="G181" s="65">
        <v>5386183.3884802787</v>
      </c>
      <c r="H181" s="65">
        <v>9610.8683717977146</v>
      </c>
      <c r="I181" s="65">
        <v>5395794.2568520764</v>
      </c>
    </row>
    <row r="182" spans="1:9">
      <c r="A182" s="62">
        <v>480</v>
      </c>
      <c r="B182" t="s">
        <v>210</v>
      </c>
      <c r="C182" s="65">
        <v>0</v>
      </c>
      <c r="D182" s="65">
        <v>0</v>
      </c>
      <c r="E182" s="65">
        <v>0</v>
      </c>
      <c r="F182" s="65">
        <v>0</v>
      </c>
      <c r="G182" s="65">
        <v>0</v>
      </c>
      <c r="H182" s="65">
        <v>-761.09771000821252</v>
      </c>
      <c r="I182" s="65">
        <v>-761.09771000821252</v>
      </c>
    </row>
    <row r="183" spans="1:9">
      <c r="A183" s="62" t="s">
        <v>418</v>
      </c>
      <c r="B183" s="62"/>
      <c r="C183" s="65">
        <v>0</v>
      </c>
      <c r="D183" s="65">
        <v>0</v>
      </c>
      <c r="E183" s="65">
        <v>0</v>
      </c>
      <c r="F183" s="65">
        <v>0</v>
      </c>
      <c r="G183" s="65">
        <v>0</v>
      </c>
      <c r="H183" s="65">
        <v>-761.09771000821252</v>
      </c>
      <c r="I183" s="65">
        <v>-761.09771000821252</v>
      </c>
    </row>
    <row r="184" spans="1:9">
      <c r="A184" s="62">
        <v>500</v>
      </c>
      <c r="B184" t="s">
        <v>212</v>
      </c>
      <c r="C184" s="65">
        <v>0</v>
      </c>
      <c r="D184" s="65">
        <v>41894.393419689193</v>
      </c>
      <c r="E184" s="65">
        <v>0</v>
      </c>
      <c r="F184" s="65">
        <v>0</v>
      </c>
      <c r="G184" s="65">
        <v>41894.393419689193</v>
      </c>
      <c r="H184" s="65">
        <v>13102.291272140566</v>
      </c>
      <c r="I184" s="65">
        <v>54996.68469182976</v>
      </c>
    </row>
    <row r="185" spans="1:9">
      <c r="A185" s="62" t="s">
        <v>419</v>
      </c>
      <c r="B185" s="62"/>
      <c r="C185" s="65">
        <v>0</v>
      </c>
      <c r="D185" s="65">
        <v>41894.393419689193</v>
      </c>
      <c r="E185" s="65">
        <v>0</v>
      </c>
      <c r="F185" s="65">
        <v>0</v>
      </c>
      <c r="G185" s="65">
        <v>41894.393419689193</v>
      </c>
      <c r="H185" s="65">
        <v>13102.291272140566</v>
      </c>
      <c r="I185" s="65">
        <v>54996.68469182976</v>
      </c>
    </row>
    <row r="186" spans="1:9">
      <c r="A186" s="62">
        <v>550</v>
      </c>
      <c r="B186" t="s">
        <v>218</v>
      </c>
      <c r="C186" s="65">
        <v>0</v>
      </c>
      <c r="D186" s="65">
        <v>0</v>
      </c>
      <c r="E186" s="65">
        <v>0</v>
      </c>
      <c r="F186" s="65">
        <v>0</v>
      </c>
      <c r="G186" s="65">
        <v>0</v>
      </c>
      <c r="H186" s="65">
        <v>-7656.6429626826175</v>
      </c>
      <c r="I186" s="65">
        <v>-7656.6429626826175</v>
      </c>
    </row>
    <row r="187" spans="1:9">
      <c r="B187" t="s">
        <v>220</v>
      </c>
      <c r="C187" s="65">
        <v>0</v>
      </c>
      <c r="D187" s="65">
        <v>0</v>
      </c>
      <c r="E187" s="65">
        <v>0</v>
      </c>
      <c r="F187" s="65">
        <v>0</v>
      </c>
      <c r="G187" s="65">
        <v>0</v>
      </c>
      <c r="H187" s="65">
        <v>0</v>
      </c>
      <c r="I187" s="65">
        <v>0</v>
      </c>
    </row>
    <row r="188" spans="1:9">
      <c r="B188" t="s">
        <v>222</v>
      </c>
      <c r="C188" s="65">
        <v>0</v>
      </c>
      <c r="D188" s="65">
        <v>220974.86736066241</v>
      </c>
      <c r="E188" s="65">
        <v>0</v>
      </c>
      <c r="F188" s="65">
        <v>0</v>
      </c>
      <c r="G188" s="65">
        <v>220974.86736066241</v>
      </c>
      <c r="H188" s="65">
        <v>113557.36668385031</v>
      </c>
      <c r="I188" s="65">
        <v>334532.23404451273</v>
      </c>
    </row>
    <row r="189" spans="1:9">
      <c r="B189" t="s">
        <v>223</v>
      </c>
      <c r="C189" s="65">
        <v>0</v>
      </c>
      <c r="D189" s="65">
        <v>0</v>
      </c>
      <c r="E189" s="65">
        <v>0</v>
      </c>
      <c r="F189" s="65">
        <v>0</v>
      </c>
      <c r="G189" s="65">
        <v>0</v>
      </c>
      <c r="H189" s="65">
        <v>0</v>
      </c>
      <c r="I189" s="65">
        <v>0</v>
      </c>
    </row>
    <row r="190" spans="1:9">
      <c r="B190" t="s">
        <v>246</v>
      </c>
      <c r="C190" s="65">
        <v>0</v>
      </c>
      <c r="D190" s="65">
        <v>0</v>
      </c>
      <c r="E190" s="65">
        <v>0</v>
      </c>
      <c r="F190" s="65">
        <v>0</v>
      </c>
      <c r="G190" s="65">
        <v>0</v>
      </c>
      <c r="H190" s="65">
        <v>0</v>
      </c>
      <c r="I190" s="65">
        <v>0</v>
      </c>
    </row>
    <row r="191" spans="1:9">
      <c r="A191" s="62" t="s">
        <v>420</v>
      </c>
      <c r="B191" s="62"/>
      <c r="C191" s="65">
        <v>0</v>
      </c>
      <c r="D191" s="65">
        <v>220974.86736066241</v>
      </c>
      <c r="E191" s="65">
        <v>0</v>
      </c>
      <c r="F191" s="65">
        <v>0</v>
      </c>
      <c r="G191" s="65">
        <v>220974.86736066241</v>
      </c>
      <c r="H191" s="65">
        <v>105900.7237211677</v>
      </c>
      <c r="I191" s="65">
        <v>326875.59108183009</v>
      </c>
    </row>
    <row r="192" spans="1:9">
      <c r="A192" s="62">
        <v>580</v>
      </c>
      <c r="B192" t="s">
        <v>193</v>
      </c>
      <c r="C192" s="65">
        <v>0</v>
      </c>
      <c r="D192" s="65">
        <v>0</v>
      </c>
      <c r="E192" s="65">
        <v>0</v>
      </c>
      <c r="F192" s="65">
        <v>0</v>
      </c>
      <c r="G192" s="65">
        <v>0</v>
      </c>
      <c r="H192" s="65">
        <v>-60.887816800657006</v>
      </c>
      <c r="I192" s="65">
        <v>-60.887816800657006</v>
      </c>
    </row>
    <row r="193" spans="1:9">
      <c r="A193" s="62" t="s">
        <v>421</v>
      </c>
      <c r="B193" s="62"/>
      <c r="C193" s="65">
        <v>0</v>
      </c>
      <c r="D193" s="65">
        <v>0</v>
      </c>
      <c r="E193" s="65">
        <v>0</v>
      </c>
      <c r="F193" s="65">
        <v>0</v>
      </c>
      <c r="G193" s="65">
        <v>0</v>
      </c>
      <c r="H193" s="65">
        <v>-60.887816800657006</v>
      </c>
      <c r="I193" s="65">
        <v>-60.887816800657006</v>
      </c>
    </row>
    <row r="194" spans="1:9">
      <c r="A194" s="62">
        <v>611</v>
      </c>
      <c r="B194" t="s">
        <v>196</v>
      </c>
      <c r="C194" s="65">
        <v>0</v>
      </c>
      <c r="D194" s="65">
        <v>1058357.1137648982</v>
      </c>
      <c r="E194" s="65">
        <v>0</v>
      </c>
      <c r="F194" s="65">
        <v>0</v>
      </c>
      <c r="G194" s="65">
        <v>1058357.1137648982</v>
      </c>
      <c r="H194" s="65">
        <v>-291905.33087430289</v>
      </c>
      <c r="I194" s="65">
        <v>766451.78289059526</v>
      </c>
    </row>
    <row r="195" spans="1:9">
      <c r="B195" t="s">
        <v>197</v>
      </c>
      <c r="C195" s="65">
        <v>0</v>
      </c>
      <c r="D195" s="65">
        <v>274146.4369400912</v>
      </c>
      <c r="E195" s="65">
        <v>0</v>
      </c>
      <c r="F195" s="65">
        <v>0</v>
      </c>
      <c r="G195" s="65">
        <v>274146.4369400912</v>
      </c>
      <c r="H195" s="65">
        <v>121347.88248186534</v>
      </c>
      <c r="I195" s="65">
        <v>395494.31942195655</v>
      </c>
    </row>
    <row r="196" spans="1:9">
      <c r="A196" s="62" t="s">
        <v>422</v>
      </c>
      <c r="B196" s="62"/>
      <c r="C196" s="65">
        <v>0</v>
      </c>
      <c r="D196" s="65">
        <v>1332503.5507049893</v>
      </c>
      <c r="E196" s="65">
        <v>0</v>
      </c>
      <c r="F196" s="65">
        <v>0</v>
      </c>
      <c r="G196" s="65">
        <v>1332503.5507049893</v>
      </c>
      <c r="H196" s="65">
        <v>-170557.44839243754</v>
      </c>
      <c r="I196" s="65">
        <v>1161946.1023125518</v>
      </c>
    </row>
    <row r="197" spans="1:9">
      <c r="A197" s="62">
        <v>650</v>
      </c>
      <c r="B197" t="s">
        <v>171</v>
      </c>
      <c r="C197" s="65">
        <v>0</v>
      </c>
      <c r="D197" s="65">
        <v>0</v>
      </c>
      <c r="E197" s="65">
        <v>0</v>
      </c>
      <c r="F197" s="65">
        <v>0</v>
      </c>
      <c r="G197" s="65">
        <v>0</v>
      </c>
      <c r="H197" s="65">
        <v>0</v>
      </c>
      <c r="I197" s="65">
        <v>0</v>
      </c>
    </row>
    <row r="198" spans="1:9">
      <c r="B198" t="s">
        <v>173</v>
      </c>
      <c r="C198" s="65">
        <v>0</v>
      </c>
      <c r="D198" s="65">
        <v>0</v>
      </c>
      <c r="E198" s="65">
        <v>0</v>
      </c>
      <c r="F198" s="65">
        <v>0</v>
      </c>
      <c r="G198" s="65">
        <v>0</v>
      </c>
      <c r="H198" s="65">
        <v>0</v>
      </c>
      <c r="I198" s="65">
        <v>0</v>
      </c>
    </row>
    <row r="199" spans="1:9">
      <c r="B199" t="s">
        <v>175</v>
      </c>
      <c r="C199" s="65">
        <v>0</v>
      </c>
      <c r="D199" s="65">
        <v>0</v>
      </c>
      <c r="E199" s="65">
        <v>0</v>
      </c>
      <c r="F199" s="65">
        <v>0</v>
      </c>
      <c r="G199" s="65">
        <v>0</v>
      </c>
      <c r="H199" s="65">
        <v>0</v>
      </c>
      <c r="I199" s="65">
        <v>0</v>
      </c>
    </row>
    <row r="200" spans="1:9">
      <c r="B200" t="s">
        <v>230</v>
      </c>
      <c r="C200" s="65">
        <v>0</v>
      </c>
      <c r="D200" s="65">
        <v>0</v>
      </c>
      <c r="E200" s="65">
        <v>0</v>
      </c>
      <c r="F200" s="65">
        <v>0</v>
      </c>
      <c r="G200" s="65">
        <v>0</v>
      </c>
      <c r="H200" s="65">
        <v>0</v>
      </c>
      <c r="I200" s="65">
        <v>0</v>
      </c>
    </row>
    <row r="201" spans="1:9">
      <c r="B201" t="s">
        <v>232</v>
      </c>
      <c r="C201" s="65">
        <v>0</v>
      </c>
      <c r="D201" s="65">
        <v>598006.350209667</v>
      </c>
      <c r="E201" s="65">
        <v>0</v>
      </c>
      <c r="F201" s="65">
        <v>0</v>
      </c>
      <c r="G201" s="65">
        <v>598006.350209667</v>
      </c>
      <c r="H201" s="65">
        <v>-169240.33509226429</v>
      </c>
      <c r="I201" s="65">
        <v>428766.01511740271</v>
      </c>
    </row>
    <row r="202" spans="1:9">
      <c r="A202" s="62" t="s">
        <v>423</v>
      </c>
      <c r="B202" s="62"/>
      <c r="C202" s="65">
        <v>0</v>
      </c>
      <c r="D202" s="65">
        <v>598006.350209667</v>
      </c>
      <c r="E202" s="65">
        <v>0</v>
      </c>
      <c r="F202" s="65">
        <v>0</v>
      </c>
      <c r="G202" s="65">
        <v>598006.350209667</v>
      </c>
      <c r="H202" s="65">
        <v>-169240.33509226429</v>
      </c>
      <c r="I202" s="65">
        <v>428766.01511740271</v>
      </c>
    </row>
    <row r="203" spans="1:9">
      <c r="A203" s="62">
        <v>651</v>
      </c>
      <c r="B203" t="s">
        <v>234</v>
      </c>
      <c r="C203" s="65">
        <v>0</v>
      </c>
      <c r="D203" s="65">
        <v>100519.45731495688</v>
      </c>
      <c r="E203" s="65">
        <v>0</v>
      </c>
      <c r="F203" s="65">
        <v>0</v>
      </c>
      <c r="G203" s="65">
        <v>100519.45731495688</v>
      </c>
      <c r="H203" s="65">
        <v>-49447.57831645917</v>
      </c>
      <c r="I203" s="65">
        <v>51071.878998497705</v>
      </c>
    </row>
    <row r="204" spans="1:9">
      <c r="B204" t="s">
        <v>235</v>
      </c>
      <c r="C204" s="65">
        <v>0</v>
      </c>
      <c r="D204" s="65">
        <v>0</v>
      </c>
      <c r="E204" s="65">
        <v>0</v>
      </c>
      <c r="F204" s="65">
        <v>0</v>
      </c>
      <c r="G204" s="65">
        <v>0</v>
      </c>
      <c r="H204" s="65">
        <v>0</v>
      </c>
      <c r="I204" s="65">
        <v>0</v>
      </c>
    </row>
    <row r="205" spans="1:9">
      <c r="A205" s="62" t="s">
        <v>424</v>
      </c>
      <c r="B205" s="62"/>
      <c r="C205" s="65">
        <v>0</v>
      </c>
      <c r="D205" s="65">
        <v>100519.45731495688</v>
      </c>
      <c r="E205" s="65">
        <v>0</v>
      </c>
      <c r="F205" s="65">
        <v>0</v>
      </c>
      <c r="G205" s="65">
        <v>100519.45731495688</v>
      </c>
      <c r="H205" s="65">
        <v>-49447.57831645917</v>
      </c>
      <c r="I205" s="65">
        <v>51071.878998497705</v>
      </c>
    </row>
    <row r="206" spans="1:9">
      <c r="A206" s="62">
        <v>652</v>
      </c>
      <c r="B206" t="s">
        <v>169</v>
      </c>
      <c r="C206" s="65">
        <v>0</v>
      </c>
      <c r="D206" s="65">
        <v>261433.65548859932</v>
      </c>
      <c r="E206" s="65">
        <v>0</v>
      </c>
      <c r="F206" s="65">
        <v>0</v>
      </c>
      <c r="G206" s="65">
        <v>261433.65548859932</v>
      </c>
      <c r="H206" s="65">
        <v>115190.23634313296</v>
      </c>
      <c r="I206" s="65">
        <v>376623.8918317323</v>
      </c>
    </row>
    <row r="207" spans="1:9">
      <c r="A207" s="62" t="s">
        <v>425</v>
      </c>
      <c r="B207" s="62"/>
      <c r="C207" s="65">
        <v>0</v>
      </c>
      <c r="D207" s="65">
        <v>261433.65548859932</v>
      </c>
      <c r="E207" s="65">
        <v>0</v>
      </c>
      <c r="F207" s="65">
        <v>0</v>
      </c>
      <c r="G207" s="65">
        <v>261433.65548859932</v>
      </c>
      <c r="H207" s="65">
        <v>115190.23634313296</v>
      </c>
      <c r="I207" s="65">
        <v>376623.8918317323</v>
      </c>
    </row>
    <row r="208" spans="1:9">
      <c r="A208" s="62">
        <v>653</v>
      </c>
      <c r="B208" t="s">
        <v>170</v>
      </c>
      <c r="C208" s="65">
        <v>0</v>
      </c>
      <c r="D208" s="65">
        <v>25831.866287441982</v>
      </c>
      <c r="E208" s="65">
        <v>0</v>
      </c>
      <c r="F208" s="65">
        <v>0</v>
      </c>
      <c r="G208" s="65">
        <v>25831.866287441982</v>
      </c>
      <c r="H208" s="65">
        <v>1257.4569602004412</v>
      </c>
      <c r="I208" s="65">
        <v>27089.323247642424</v>
      </c>
    </row>
    <row r="209" spans="1:9">
      <c r="A209" s="62" t="s">
        <v>426</v>
      </c>
      <c r="B209" s="62"/>
      <c r="C209" s="65">
        <v>0</v>
      </c>
      <c r="D209" s="65">
        <v>25831.866287441982</v>
      </c>
      <c r="E209" s="65">
        <v>0</v>
      </c>
      <c r="F209" s="65">
        <v>0</v>
      </c>
      <c r="G209" s="65">
        <v>25831.866287441982</v>
      </c>
      <c r="H209" s="65">
        <v>1257.4569602004412</v>
      </c>
      <c r="I209" s="65">
        <v>27089.323247642424</v>
      </c>
    </row>
    <row r="210" spans="1:9">
      <c r="A210" s="62">
        <v>654</v>
      </c>
      <c r="B210" t="s">
        <v>163</v>
      </c>
      <c r="C210" s="65">
        <v>0</v>
      </c>
      <c r="D210" s="65">
        <v>350820.40006940172</v>
      </c>
      <c r="E210" s="65">
        <v>0</v>
      </c>
      <c r="F210" s="65">
        <v>0</v>
      </c>
      <c r="G210" s="65">
        <v>350820.40006940172</v>
      </c>
      <c r="H210" s="65">
        <v>-4527.1488316701143</v>
      </c>
      <c r="I210" s="65">
        <v>346293.2512377316</v>
      </c>
    </row>
    <row r="211" spans="1:9">
      <c r="B211" t="s">
        <v>164</v>
      </c>
      <c r="C211" s="65">
        <v>0</v>
      </c>
      <c r="D211" s="65">
        <v>0</v>
      </c>
      <c r="E211" s="65">
        <v>0</v>
      </c>
      <c r="F211" s="65">
        <v>0</v>
      </c>
      <c r="G211" s="65">
        <v>0</v>
      </c>
      <c r="H211" s="65">
        <v>0</v>
      </c>
      <c r="I211" s="65">
        <v>0</v>
      </c>
    </row>
    <row r="212" spans="1:9">
      <c r="A212" s="62" t="s">
        <v>427</v>
      </c>
      <c r="B212" s="62"/>
      <c r="C212" s="65">
        <v>0</v>
      </c>
      <c r="D212" s="65">
        <v>350820.40006940172</v>
      </c>
      <c r="E212" s="65">
        <v>0</v>
      </c>
      <c r="F212" s="65">
        <v>0</v>
      </c>
      <c r="G212" s="65">
        <v>350820.40006940172</v>
      </c>
      <c r="H212" s="65">
        <v>-4527.1488316701143</v>
      </c>
      <c r="I212" s="65">
        <v>346293.2512377316</v>
      </c>
    </row>
    <row r="213" spans="1:9">
      <c r="A213" s="62">
        <v>655</v>
      </c>
      <c r="B213" t="s">
        <v>233</v>
      </c>
      <c r="C213" s="65">
        <v>0</v>
      </c>
      <c r="D213" s="65">
        <v>0</v>
      </c>
      <c r="E213" s="65">
        <v>0</v>
      </c>
      <c r="F213" s="65">
        <v>0</v>
      </c>
      <c r="G213" s="65">
        <v>0</v>
      </c>
      <c r="H213" s="65">
        <v>0</v>
      </c>
      <c r="I213" s="65">
        <v>0</v>
      </c>
    </row>
    <row r="214" spans="1:9">
      <c r="A214" s="62" t="s">
        <v>428</v>
      </c>
      <c r="B214" s="62"/>
      <c r="C214" s="65">
        <v>0</v>
      </c>
      <c r="D214" s="65">
        <v>0</v>
      </c>
      <c r="E214" s="65">
        <v>0</v>
      </c>
      <c r="F214" s="65">
        <v>0</v>
      </c>
      <c r="G214" s="65">
        <v>0</v>
      </c>
      <c r="H214" s="65">
        <v>0</v>
      </c>
      <c r="I214" s="65">
        <v>0</v>
      </c>
    </row>
    <row r="215" spans="1:9">
      <c r="A215" s="62">
        <v>656</v>
      </c>
      <c r="B215" t="s">
        <v>181</v>
      </c>
      <c r="C215" s="65">
        <v>0</v>
      </c>
      <c r="D215" s="65">
        <v>17552.306208593924</v>
      </c>
      <c r="E215" s="65">
        <v>0</v>
      </c>
      <c r="F215" s="65">
        <v>0</v>
      </c>
      <c r="G215" s="65">
        <v>17552.306208593924</v>
      </c>
      <c r="H215" s="65">
        <v>12667.635679950487</v>
      </c>
      <c r="I215" s="65">
        <v>30219.94188854441</v>
      </c>
    </row>
    <row r="216" spans="1:9">
      <c r="B216" t="s">
        <v>237</v>
      </c>
      <c r="C216" s="65">
        <v>0</v>
      </c>
      <c r="D216" s="65">
        <v>7963.5463353805753</v>
      </c>
      <c r="E216" s="65">
        <v>0</v>
      </c>
      <c r="F216" s="65">
        <v>0</v>
      </c>
      <c r="G216" s="65">
        <v>7963.5463353805753</v>
      </c>
      <c r="H216" s="65">
        <v>-10419.771575615434</v>
      </c>
      <c r="I216" s="65">
        <v>-2456.2252402348586</v>
      </c>
    </row>
    <row r="217" spans="1:9">
      <c r="A217" s="62" t="s">
        <v>429</v>
      </c>
      <c r="B217" s="62"/>
      <c r="C217" s="65">
        <v>0</v>
      </c>
      <c r="D217" s="65">
        <v>25515.852543974499</v>
      </c>
      <c r="E217" s="65">
        <v>0</v>
      </c>
      <c r="F217" s="65">
        <v>0</v>
      </c>
      <c r="G217" s="65">
        <v>25515.852543974499</v>
      </c>
      <c r="H217" s="65">
        <v>2247.8641043350526</v>
      </c>
      <c r="I217" s="65">
        <v>27763.71664830955</v>
      </c>
    </row>
    <row r="218" spans="1:9">
      <c r="A218" s="62">
        <v>657</v>
      </c>
      <c r="B218" t="s">
        <v>236</v>
      </c>
      <c r="C218" s="65">
        <v>0</v>
      </c>
      <c r="D218" s="65">
        <v>0</v>
      </c>
      <c r="E218" s="65">
        <v>0</v>
      </c>
      <c r="F218" s="65">
        <v>0</v>
      </c>
      <c r="G218" s="65">
        <v>0</v>
      </c>
      <c r="H218" s="65">
        <v>0</v>
      </c>
      <c r="I218" s="65">
        <v>0</v>
      </c>
    </row>
    <row r="219" spans="1:9">
      <c r="A219" s="62" t="s">
        <v>430</v>
      </c>
      <c r="B219" s="62"/>
      <c r="C219" s="65">
        <v>0</v>
      </c>
      <c r="D219" s="65">
        <v>0</v>
      </c>
      <c r="E219" s="65">
        <v>0</v>
      </c>
      <c r="F219" s="65">
        <v>0</v>
      </c>
      <c r="G219" s="65">
        <v>0</v>
      </c>
      <c r="H219" s="65">
        <v>0</v>
      </c>
      <c r="I219" s="65">
        <v>0</v>
      </c>
    </row>
    <row r="220" spans="1:9">
      <c r="A220" s="62">
        <v>658</v>
      </c>
      <c r="B220" t="s">
        <v>228</v>
      </c>
      <c r="C220" s="65">
        <v>0</v>
      </c>
      <c r="D220" s="65">
        <v>6627.2596487180745</v>
      </c>
      <c r="E220" s="65">
        <v>0</v>
      </c>
      <c r="F220" s="65">
        <v>0</v>
      </c>
      <c r="G220" s="65">
        <v>6627.2596487180745</v>
      </c>
      <c r="H220" s="65">
        <v>-43.604927930858139</v>
      </c>
      <c r="I220" s="65">
        <v>6583.6547207872163</v>
      </c>
    </row>
    <row r="221" spans="1:9">
      <c r="B221" t="s">
        <v>229</v>
      </c>
      <c r="C221" s="65">
        <v>0</v>
      </c>
      <c r="D221" s="65">
        <v>0</v>
      </c>
      <c r="E221" s="65">
        <v>0</v>
      </c>
      <c r="F221" s="65">
        <v>0</v>
      </c>
      <c r="G221" s="65">
        <v>0</v>
      </c>
      <c r="H221" s="65">
        <v>0</v>
      </c>
      <c r="I221" s="65">
        <v>0</v>
      </c>
    </row>
    <row r="222" spans="1:9">
      <c r="B222" t="s">
        <v>231</v>
      </c>
      <c r="C222" s="65">
        <v>0</v>
      </c>
      <c r="D222" s="65">
        <v>0</v>
      </c>
      <c r="E222" s="65">
        <v>0</v>
      </c>
      <c r="F222" s="65">
        <v>0</v>
      </c>
      <c r="G222" s="65">
        <v>0</v>
      </c>
      <c r="H222" s="65">
        <v>0</v>
      </c>
      <c r="I222" s="65">
        <v>0</v>
      </c>
    </row>
    <row r="223" spans="1:9">
      <c r="A223" s="62" t="s">
        <v>431</v>
      </c>
      <c r="B223" s="62"/>
      <c r="C223" s="65">
        <v>0</v>
      </c>
      <c r="D223" s="65">
        <v>6627.2596487180745</v>
      </c>
      <c r="E223" s="65">
        <v>0</v>
      </c>
      <c r="F223" s="65">
        <v>0</v>
      </c>
      <c r="G223" s="65">
        <v>6627.2596487180745</v>
      </c>
      <c r="H223" s="65">
        <v>-43.604927930858139</v>
      </c>
      <c r="I223" s="65">
        <v>6583.6547207872163</v>
      </c>
    </row>
    <row r="224" spans="1:9">
      <c r="A224" s="62">
        <v>659</v>
      </c>
      <c r="B224" t="s">
        <v>238</v>
      </c>
      <c r="C224" s="65">
        <v>0</v>
      </c>
      <c r="D224" s="65">
        <v>0</v>
      </c>
      <c r="E224" s="65">
        <v>0</v>
      </c>
      <c r="F224" s="65">
        <v>0</v>
      </c>
      <c r="G224" s="65">
        <v>0</v>
      </c>
      <c r="H224" s="65">
        <v>0</v>
      </c>
      <c r="I224" s="65">
        <v>0</v>
      </c>
    </row>
    <row r="225" spans="1:9">
      <c r="A225" s="62" t="s">
        <v>432</v>
      </c>
      <c r="B225" s="62"/>
      <c r="C225" s="65">
        <v>0</v>
      </c>
      <c r="D225" s="65">
        <v>0</v>
      </c>
      <c r="E225" s="65">
        <v>0</v>
      </c>
      <c r="F225" s="65">
        <v>0</v>
      </c>
      <c r="G225" s="65">
        <v>0</v>
      </c>
      <c r="H225" s="65">
        <v>0</v>
      </c>
      <c r="I225" s="65">
        <v>0</v>
      </c>
    </row>
    <row r="226" spans="1:9">
      <c r="A226" s="62">
        <v>660</v>
      </c>
      <c r="B226" t="s">
        <v>176</v>
      </c>
      <c r="C226" s="65">
        <v>0</v>
      </c>
      <c r="D226" s="65">
        <v>219737.89927908964</v>
      </c>
      <c r="E226" s="65">
        <v>0</v>
      </c>
      <c r="F226" s="65">
        <v>0</v>
      </c>
      <c r="G226" s="65">
        <v>219737.89927908964</v>
      </c>
      <c r="H226" s="65">
        <v>135595.63423216747</v>
      </c>
      <c r="I226" s="65">
        <v>355333.53351125715</v>
      </c>
    </row>
    <row r="227" spans="1:9">
      <c r="A227" s="62" t="s">
        <v>433</v>
      </c>
      <c r="B227" s="62"/>
      <c r="C227" s="65">
        <v>0</v>
      </c>
      <c r="D227" s="65">
        <v>219737.89927908964</v>
      </c>
      <c r="E227" s="65">
        <v>0</v>
      </c>
      <c r="F227" s="65">
        <v>0</v>
      </c>
      <c r="G227" s="65">
        <v>219737.89927908964</v>
      </c>
      <c r="H227" s="65">
        <v>135595.63423216747</v>
      </c>
      <c r="I227" s="65">
        <v>355333.53351125715</v>
      </c>
    </row>
    <row r="228" spans="1:9">
      <c r="A228" s="62">
        <v>690</v>
      </c>
      <c r="B228" t="s">
        <v>219</v>
      </c>
      <c r="C228" s="65">
        <v>0</v>
      </c>
      <c r="D228" s="65">
        <v>568951.14373885666</v>
      </c>
      <c r="E228" s="65">
        <v>0</v>
      </c>
      <c r="F228" s="65">
        <v>0</v>
      </c>
      <c r="G228" s="65">
        <v>568951.14373885666</v>
      </c>
      <c r="H228" s="65">
        <v>-29570.553808979981</v>
      </c>
      <c r="I228" s="65">
        <v>539380.58992987662</v>
      </c>
    </row>
    <row r="229" spans="1:9">
      <c r="A229" s="62" t="s">
        <v>434</v>
      </c>
      <c r="B229" s="62"/>
      <c r="C229" s="65">
        <v>0</v>
      </c>
      <c r="D229" s="65">
        <v>568951.14373885666</v>
      </c>
      <c r="E229" s="65">
        <v>0</v>
      </c>
      <c r="F229" s="65">
        <v>0</v>
      </c>
      <c r="G229" s="65">
        <v>568951.14373885666</v>
      </c>
      <c r="H229" s="65">
        <v>-29570.553808979981</v>
      </c>
      <c r="I229" s="65">
        <v>539380.58992987662</v>
      </c>
    </row>
    <row r="230" spans="1:9">
      <c r="A230" s="62">
        <v>700</v>
      </c>
      <c r="B230" t="s">
        <v>201</v>
      </c>
      <c r="C230" s="65">
        <v>0</v>
      </c>
      <c r="D230" s="65">
        <v>57667.993700766143</v>
      </c>
      <c r="E230" s="65">
        <v>0</v>
      </c>
      <c r="F230" s="65">
        <v>0</v>
      </c>
      <c r="G230" s="65">
        <v>57667.993700766143</v>
      </c>
      <c r="H230" s="65">
        <v>-68316.239320118068</v>
      </c>
      <c r="I230" s="65">
        <v>-10648.245619351925</v>
      </c>
    </row>
    <row r="231" spans="1:9">
      <c r="B231" t="s">
        <v>203</v>
      </c>
      <c r="C231" s="65">
        <v>0</v>
      </c>
      <c r="D231" s="65">
        <v>0</v>
      </c>
      <c r="E231" s="65">
        <v>0</v>
      </c>
      <c r="F231" s="65">
        <v>0</v>
      </c>
      <c r="G231" s="65">
        <v>0</v>
      </c>
      <c r="H231" s="65">
        <v>0</v>
      </c>
      <c r="I231" s="65">
        <v>0</v>
      </c>
    </row>
    <row r="232" spans="1:9">
      <c r="A232" s="62" t="s">
        <v>435</v>
      </c>
      <c r="B232" s="62"/>
      <c r="C232" s="65">
        <v>0</v>
      </c>
      <c r="D232" s="65">
        <v>57667.993700766143</v>
      </c>
      <c r="E232" s="65">
        <v>0</v>
      </c>
      <c r="F232" s="65">
        <v>0</v>
      </c>
      <c r="G232" s="65">
        <v>57667.993700766143</v>
      </c>
      <c r="H232" s="65">
        <v>-68316.239320118068</v>
      </c>
      <c r="I232" s="65">
        <v>-10648.245619351925</v>
      </c>
    </row>
    <row r="233" spans="1:9">
      <c r="A233" s="62">
        <v>701</v>
      </c>
      <c r="B233" t="s">
        <v>202</v>
      </c>
      <c r="C233" s="65">
        <v>0</v>
      </c>
      <c r="D233" s="65">
        <v>5417.3784594425679</v>
      </c>
      <c r="E233" s="65">
        <v>0</v>
      </c>
      <c r="F233" s="65">
        <v>0</v>
      </c>
      <c r="G233" s="65">
        <v>5417.3784594425679</v>
      </c>
      <c r="H233" s="65">
        <v>2259.9673589570393</v>
      </c>
      <c r="I233" s="65">
        <v>7677.3458183996072</v>
      </c>
    </row>
    <row r="234" spans="1:9">
      <c r="A234" s="62" t="s">
        <v>436</v>
      </c>
      <c r="B234" s="62"/>
      <c r="C234" s="65">
        <v>0</v>
      </c>
      <c r="D234" s="65">
        <v>5417.3784594425679</v>
      </c>
      <c r="E234" s="65">
        <v>0</v>
      </c>
      <c r="F234" s="65">
        <v>0</v>
      </c>
      <c r="G234" s="65">
        <v>5417.3784594425679</v>
      </c>
      <c r="H234" s="65">
        <v>2259.9673589570393</v>
      </c>
      <c r="I234" s="65">
        <v>7677.3458183996072</v>
      </c>
    </row>
    <row r="235" spans="1:9">
      <c r="A235" s="62">
        <v>702</v>
      </c>
      <c r="B235" t="s">
        <v>216</v>
      </c>
      <c r="C235" s="65">
        <v>0</v>
      </c>
      <c r="D235" s="65">
        <v>363731.81873107312</v>
      </c>
      <c r="E235" s="65">
        <v>0</v>
      </c>
      <c r="F235" s="65">
        <v>0</v>
      </c>
      <c r="G235" s="65">
        <v>363731.81873107312</v>
      </c>
      <c r="H235" s="65">
        <v>40640.922911596776</v>
      </c>
      <c r="I235" s="65">
        <v>404372.74164266989</v>
      </c>
    </row>
    <row r="236" spans="1:9">
      <c r="B236" t="s">
        <v>217</v>
      </c>
      <c r="C236" s="65">
        <v>0</v>
      </c>
      <c r="D236" s="65">
        <v>0</v>
      </c>
      <c r="E236" s="65">
        <v>0</v>
      </c>
      <c r="F236" s="65">
        <v>0</v>
      </c>
      <c r="G236" s="65">
        <v>0</v>
      </c>
      <c r="H236" s="65">
        <v>0</v>
      </c>
      <c r="I236" s="65">
        <v>0</v>
      </c>
    </row>
    <row r="237" spans="1:9">
      <c r="A237" s="62" t="s">
        <v>437</v>
      </c>
      <c r="B237" s="62"/>
      <c r="C237" s="65">
        <v>0</v>
      </c>
      <c r="D237" s="65">
        <v>363731.81873107312</v>
      </c>
      <c r="E237" s="65">
        <v>0</v>
      </c>
      <c r="F237" s="65">
        <v>0</v>
      </c>
      <c r="G237" s="65">
        <v>363731.81873107312</v>
      </c>
      <c r="H237" s="65">
        <v>40640.922911596776</v>
      </c>
      <c r="I237" s="65">
        <v>404372.74164266989</v>
      </c>
    </row>
    <row r="238" spans="1:9">
      <c r="A238" s="62">
        <v>704</v>
      </c>
      <c r="B238" t="s">
        <v>204</v>
      </c>
      <c r="C238" s="65">
        <v>0</v>
      </c>
      <c r="D238" s="65">
        <v>17498.132423999497</v>
      </c>
      <c r="E238" s="65">
        <v>0</v>
      </c>
      <c r="F238" s="65">
        <v>0</v>
      </c>
      <c r="G238" s="65">
        <v>17498.132423999497</v>
      </c>
      <c r="H238" s="65">
        <v>-4260.3141087994991</v>
      </c>
      <c r="I238" s="65">
        <v>13237.818315199998</v>
      </c>
    </row>
    <row r="239" spans="1:9">
      <c r="A239" s="62" t="s">
        <v>438</v>
      </c>
      <c r="B239" s="62"/>
      <c r="C239" s="65">
        <v>0</v>
      </c>
      <c r="D239" s="65">
        <v>17498.132423999497</v>
      </c>
      <c r="E239" s="65">
        <v>0</v>
      </c>
      <c r="F239" s="65">
        <v>0</v>
      </c>
      <c r="G239" s="65">
        <v>17498.132423999497</v>
      </c>
      <c r="H239" s="65">
        <v>-4260.3141087994991</v>
      </c>
      <c r="I239" s="65">
        <v>13237.818315199998</v>
      </c>
    </row>
    <row r="240" spans="1:9">
      <c r="A240" s="62">
        <v>705</v>
      </c>
      <c r="B240" t="s">
        <v>206</v>
      </c>
      <c r="C240" s="65">
        <v>0</v>
      </c>
      <c r="D240" s="65">
        <v>578124.57126351283</v>
      </c>
      <c r="E240" s="65">
        <v>0</v>
      </c>
      <c r="F240" s="65">
        <v>0</v>
      </c>
      <c r="G240" s="65">
        <v>578124.57126351283</v>
      </c>
      <c r="H240" s="65">
        <v>78369.01107779867</v>
      </c>
      <c r="I240" s="65">
        <v>656493.5823413115</v>
      </c>
    </row>
    <row r="241" spans="1:9">
      <c r="A241" s="62" t="s">
        <v>439</v>
      </c>
      <c r="B241" s="62"/>
      <c r="C241" s="65">
        <v>0</v>
      </c>
      <c r="D241" s="65">
        <v>578124.57126351283</v>
      </c>
      <c r="E241" s="65">
        <v>0</v>
      </c>
      <c r="F241" s="65">
        <v>0</v>
      </c>
      <c r="G241" s="65">
        <v>578124.57126351283</v>
      </c>
      <c r="H241" s="65">
        <v>78369.01107779867</v>
      </c>
      <c r="I241" s="65">
        <v>656493.5823413115</v>
      </c>
    </row>
    <row r="242" spans="1:9">
      <c r="A242" s="62">
        <v>706</v>
      </c>
      <c r="B242" t="s">
        <v>208</v>
      </c>
      <c r="C242" s="65">
        <v>0</v>
      </c>
      <c r="D242" s="65">
        <v>343245.09919028118</v>
      </c>
      <c r="E242" s="65">
        <v>0</v>
      </c>
      <c r="F242" s="65">
        <v>0</v>
      </c>
      <c r="G242" s="65">
        <v>343245.09919028118</v>
      </c>
      <c r="H242" s="65">
        <v>271866.36398651451</v>
      </c>
      <c r="I242" s="65">
        <v>615111.46317679575</v>
      </c>
    </row>
    <row r="243" spans="1:9">
      <c r="B243" t="s">
        <v>209</v>
      </c>
      <c r="C243" s="65">
        <v>0</v>
      </c>
      <c r="D243" s="65">
        <v>0</v>
      </c>
      <c r="E243" s="65">
        <v>0</v>
      </c>
      <c r="F243" s="65">
        <v>0</v>
      </c>
      <c r="G243" s="65">
        <v>0</v>
      </c>
      <c r="H243" s="65">
        <v>0</v>
      </c>
      <c r="I243" s="65">
        <v>0</v>
      </c>
    </row>
    <row r="244" spans="1:9">
      <c r="B244" t="s">
        <v>213</v>
      </c>
      <c r="C244" s="65">
        <v>0</v>
      </c>
      <c r="D244" s="65">
        <v>0</v>
      </c>
      <c r="E244" s="65">
        <v>0</v>
      </c>
      <c r="F244" s="65">
        <v>0</v>
      </c>
      <c r="G244" s="65">
        <v>0</v>
      </c>
      <c r="H244" s="65">
        <v>0</v>
      </c>
      <c r="I244" s="65">
        <v>0</v>
      </c>
    </row>
    <row r="245" spans="1:9">
      <c r="B245" t="s">
        <v>214</v>
      </c>
      <c r="C245" s="65">
        <v>0</v>
      </c>
      <c r="D245" s="65">
        <v>0</v>
      </c>
      <c r="E245" s="65">
        <v>0</v>
      </c>
      <c r="F245" s="65">
        <v>0</v>
      </c>
      <c r="G245" s="65">
        <v>0</v>
      </c>
      <c r="H245" s="65">
        <v>0</v>
      </c>
      <c r="I245" s="65">
        <v>0</v>
      </c>
    </row>
    <row r="246" spans="1:9">
      <c r="A246" s="62" t="s">
        <v>440</v>
      </c>
      <c r="B246" s="62"/>
      <c r="C246" s="65">
        <v>0</v>
      </c>
      <c r="D246" s="65">
        <v>343245.09919028118</v>
      </c>
      <c r="E246" s="65">
        <v>0</v>
      </c>
      <c r="F246" s="65">
        <v>0</v>
      </c>
      <c r="G246" s="65">
        <v>343245.09919028118</v>
      </c>
      <c r="H246" s="65">
        <v>271866.36398651451</v>
      </c>
      <c r="I246" s="65">
        <v>615111.46317679575</v>
      </c>
    </row>
    <row r="247" spans="1:9">
      <c r="A247" s="62">
        <v>707</v>
      </c>
      <c r="B247" t="s">
        <v>205</v>
      </c>
      <c r="C247" s="65">
        <v>0</v>
      </c>
      <c r="D247" s="65">
        <v>0</v>
      </c>
      <c r="E247" s="65">
        <v>0</v>
      </c>
      <c r="F247" s="65">
        <v>0</v>
      </c>
      <c r="G247" s="65">
        <v>0</v>
      </c>
      <c r="H247" s="65">
        <v>0</v>
      </c>
      <c r="I247" s="65">
        <v>0</v>
      </c>
    </row>
    <row r="248" spans="1:9">
      <c r="B248" t="s">
        <v>207</v>
      </c>
      <c r="C248" s="65">
        <v>0</v>
      </c>
      <c r="D248" s="65">
        <v>87617.067617384484</v>
      </c>
      <c r="E248" s="65">
        <v>0</v>
      </c>
      <c r="F248" s="65">
        <v>0</v>
      </c>
      <c r="G248" s="65">
        <v>87617.067617384484</v>
      </c>
      <c r="H248" s="65">
        <v>43112.780996387984</v>
      </c>
      <c r="I248" s="65">
        <v>130729.84861377247</v>
      </c>
    </row>
    <row r="249" spans="1:9">
      <c r="A249" s="62" t="s">
        <v>441</v>
      </c>
      <c r="B249" s="62"/>
      <c r="C249" s="65">
        <v>0</v>
      </c>
      <c r="D249" s="65">
        <v>87617.067617384484</v>
      </c>
      <c r="E249" s="65">
        <v>0</v>
      </c>
      <c r="F249" s="65">
        <v>0</v>
      </c>
      <c r="G249" s="65">
        <v>87617.067617384484</v>
      </c>
      <c r="H249" s="65">
        <v>43112.780996387984</v>
      </c>
      <c r="I249" s="65">
        <v>130729.84861377247</v>
      </c>
    </row>
    <row r="250" spans="1:9">
      <c r="A250" s="62">
        <v>708</v>
      </c>
      <c r="B250" t="s">
        <v>198</v>
      </c>
      <c r="C250" s="65">
        <v>0</v>
      </c>
      <c r="D250" s="65">
        <v>0</v>
      </c>
      <c r="E250" s="65">
        <v>0</v>
      </c>
      <c r="F250" s="65">
        <v>0</v>
      </c>
      <c r="G250" s="65">
        <v>0</v>
      </c>
      <c r="H250" s="65">
        <v>0</v>
      </c>
      <c r="I250" s="65">
        <v>0</v>
      </c>
    </row>
    <row r="251" spans="1:9">
      <c r="A251" s="62" t="s">
        <v>442</v>
      </c>
      <c r="B251" s="62"/>
      <c r="C251" s="65">
        <v>0</v>
      </c>
      <c r="D251" s="65">
        <v>0</v>
      </c>
      <c r="E251" s="65">
        <v>0</v>
      </c>
      <c r="F251" s="65">
        <v>0</v>
      </c>
      <c r="G251" s="65">
        <v>0</v>
      </c>
      <c r="H251" s="65">
        <v>0</v>
      </c>
      <c r="I251" s="65">
        <v>0</v>
      </c>
    </row>
    <row r="252" spans="1:9">
      <c r="A252" s="62">
        <v>709</v>
      </c>
      <c r="B252" t="s">
        <v>127</v>
      </c>
      <c r="C252" s="65">
        <v>0</v>
      </c>
      <c r="D252" s="65">
        <v>110767.33156740238</v>
      </c>
      <c r="E252" s="65">
        <v>0</v>
      </c>
      <c r="F252" s="65">
        <v>0</v>
      </c>
      <c r="G252" s="65">
        <v>110767.33156740238</v>
      </c>
      <c r="H252" s="65">
        <v>-20752.272821296938</v>
      </c>
      <c r="I252" s="65">
        <v>90015.058746105438</v>
      </c>
    </row>
    <row r="253" spans="1:9">
      <c r="B253" t="s">
        <v>128</v>
      </c>
      <c r="C253" s="65">
        <v>0</v>
      </c>
      <c r="D253" s="65">
        <v>21868.151047949836</v>
      </c>
      <c r="E253" s="65">
        <v>0</v>
      </c>
      <c r="F253" s="65">
        <v>0</v>
      </c>
      <c r="G253" s="65">
        <v>21868.151047949836</v>
      </c>
      <c r="H253" s="65">
        <v>17789.050090436096</v>
      </c>
      <c r="I253" s="65">
        <v>39657.201138385935</v>
      </c>
    </row>
    <row r="254" spans="1:9">
      <c r="B254" t="s">
        <v>129</v>
      </c>
      <c r="C254" s="65">
        <v>0</v>
      </c>
      <c r="D254" s="65">
        <v>177897.6796439949</v>
      </c>
      <c r="E254" s="65">
        <v>0</v>
      </c>
      <c r="F254" s="65">
        <v>0</v>
      </c>
      <c r="G254" s="65">
        <v>177897.6796439949</v>
      </c>
      <c r="H254" s="65">
        <v>19380.961926281598</v>
      </c>
      <c r="I254" s="65">
        <v>197278.64157027649</v>
      </c>
    </row>
    <row r="255" spans="1:9">
      <c r="B255" t="s">
        <v>130</v>
      </c>
      <c r="C255" s="65">
        <v>0</v>
      </c>
      <c r="D255" s="65">
        <v>35799.842652816311</v>
      </c>
      <c r="E255" s="65">
        <v>0</v>
      </c>
      <c r="F255" s="65">
        <v>0</v>
      </c>
      <c r="G255" s="65">
        <v>35799.842652816311</v>
      </c>
      <c r="H255" s="65">
        <v>-20171.394792542698</v>
      </c>
      <c r="I255" s="65">
        <v>15628.447860273613</v>
      </c>
    </row>
    <row r="256" spans="1:9">
      <c r="B256" t="s">
        <v>131</v>
      </c>
      <c r="C256" s="65">
        <v>0</v>
      </c>
      <c r="D256" s="65">
        <v>202194.62203459479</v>
      </c>
      <c r="E256" s="65">
        <v>0</v>
      </c>
      <c r="F256" s="65">
        <v>0</v>
      </c>
      <c r="G256" s="65">
        <v>202194.62203459479</v>
      </c>
      <c r="H256" s="65">
        <v>-78229.936749925691</v>
      </c>
      <c r="I256" s="65">
        <v>123964.6852846691</v>
      </c>
    </row>
    <row r="257" spans="1:9">
      <c r="B257" t="s">
        <v>132</v>
      </c>
      <c r="C257" s="65">
        <v>0</v>
      </c>
      <c r="D257" s="65">
        <v>49243.97019633295</v>
      </c>
      <c r="E257" s="65">
        <v>0</v>
      </c>
      <c r="F257" s="65">
        <v>0</v>
      </c>
      <c r="G257" s="65">
        <v>49243.97019633295</v>
      </c>
      <c r="H257" s="65">
        <v>14481.873349956091</v>
      </c>
      <c r="I257" s="65">
        <v>63725.843546289041</v>
      </c>
    </row>
    <row r="258" spans="1:9">
      <c r="B258" t="s">
        <v>134</v>
      </c>
      <c r="C258" s="65">
        <v>0</v>
      </c>
      <c r="D258" s="65">
        <v>7918.4015148852195</v>
      </c>
      <c r="E258" s="65">
        <v>0</v>
      </c>
      <c r="F258" s="65">
        <v>0</v>
      </c>
      <c r="G258" s="65">
        <v>7918.4015148852195</v>
      </c>
      <c r="H258" s="65">
        <v>2457.0544125840743</v>
      </c>
      <c r="I258" s="65">
        <v>10375.455927469295</v>
      </c>
    </row>
    <row r="259" spans="1:9">
      <c r="B259" t="s">
        <v>136</v>
      </c>
      <c r="C259" s="65">
        <v>0</v>
      </c>
      <c r="D259" s="65">
        <v>64159.818887998154</v>
      </c>
      <c r="E259" s="65">
        <v>0</v>
      </c>
      <c r="F259" s="65">
        <v>0</v>
      </c>
      <c r="G259" s="65">
        <v>64159.818887998154</v>
      </c>
      <c r="H259" s="65">
        <v>3583.880483609064</v>
      </c>
      <c r="I259" s="65">
        <v>67743.699371607217</v>
      </c>
    </row>
    <row r="260" spans="1:9">
      <c r="B260" t="s">
        <v>200</v>
      </c>
      <c r="C260" s="65">
        <v>0</v>
      </c>
      <c r="D260" s="65">
        <v>20008.18444354122</v>
      </c>
      <c r="E260" s="65">
        <v>0</v>
      </c>
      <c r="F260" s="65">
        <v>0</v>
      </c>
      <c r="G260" s="65">
        <v>20008.18444354122</v>
      </c>
      <c r="H260" s="65">
        <v>2429.1258642254797</v>
      </c>
      <c r="I260" s="65">
        <v>22437.3103077667</v>
      </c>
    </row>
    <row r="261" spans="1:9">
      <c r="A261" s="62" t="s">
        <v>443</v>
      </c>
      <c r="B261" s="62"/>
      <c r="C261" s="65">
        <v>0</v>
      </c>
      <c r="D261" s="65">
        <v>689858.00198951573</v>
      </c>
      <c r="E261" s="65">
        <v>0</v>
      </c>
      <c r="F261" s="65">
        <v>0</v>
      </c>
      <c r="G261" s="65">
        <v>689858.00198951573</v>
      </c>
      <c r="H261" s="65">
        <v>-59031.658236672927</v>
      </c>
      <c r="I261" s="65">
        <v>630826.34375284275</v>
      </c>
    </row>
    <row r="262" spans="1:9">
      <c r="A262" s="62">
        <v>740</v>
      </c>
      <c r="B262" t="s">
        <v>226</v>
      </c>
      <c r="C262" s="65">
        <v>0</v>
      </c>
      <c r="D262" s="65">
        <v>86307.867823019173</v>
      </c>
      <c r="E262" s="65">
        <v>0</v>
      </c>
      <c r="F262" s="65">
        <v>0</v>
      </c>
      <c r="G262" s="65">
        <v>86307.867823019173</v>
      </c>
      <c r="H262" s="65">
        <v>21470.135343110727</v>
      </c>
      <c r="I262" s="65">
        <v>107778.0031661299</v>
      </c>
    </row>
    <row r="263" spans="1:9">
      <c r="A263" s="62" t="s">
        <v>444</v>
      </c>
      <c r="B263" s="62"/>
      <c r="C263" s="65">
        <v>0</v>
      </c>
      <c r="D263" s="65">
        <v>86307.867823019173</v>
      </c>
      <c r="E263" s="65">
        <v>0</v>
      </c>
      <c r="F263" s="65">
        <v>0</v>
      </c>
      <c r="G263" s="65">
        <v>86307.867823019173</v>
      </c>
      <c r="H263" s="65">
        <v>21470.135343110727</v>
      </c>
      <c r="I263" s="65">
        <v>107778.0031661299</v>
      </c>
    </row>
    <row r="264" spans="1:9">
      <c r="A264" s="62">
        <v>741</v>
      </c>
      <c r="B264" t="s">
        <v>178</v>
      </c>
      <c r="C264" s="65">
        <v>0</v>
      </c>
      <c r="D264" s="65">
        <v>656839.08027921326</v>
      </c>
      <c r="E264" s="65">
        <v>0</v>
      </c>
      <c r="F264" s="65">
        <v>0</v>
      </c>
      <c r="G264" s="65">
        <v>656839.08027921326</v>
      </c>
      <c r="H264" s="65">
        <v>44477.399517558399</v>
      </c>
      <c r="I264" s="65">
        <v>701316.47979677166</v>
      </c>
    </row>
    <row r="265" spans="1:9">
      <c r="B265" t="s">
        <v>182</v>
      </c>
      <c r="C265" s="65">
        <v>0</v>
      </c>
      <c r="D265" s="65">
        <v>0</v>
      </c>
      <c r="E265" s="65">
        <v>0</v>
      </c>
      <c r="F265" s="65">
        <v>0</v>
      </c>
      <c r="G265" s="65">
        <v>0</v>
      </c>
      <c r="H265" s="65">
        <v>0</v>
      </c>
      <c r="I265" s="65">
        <v>0</v>
      </c>
    </row>
    <row r="266" spans="1:9">
      <c r="B266" t="s">
        <v>183</v>
      </c>
      <c r="C266" s="65">
        <v>0</v>
      </c>
      <c r="D266" s="65">
        <v>0</v>
      </c>
      <c r="E266" s="65">
        <v>0</v>
      </c>
      <c r="F266" s="65">
        <v>0</v>
      </c>
      <c r="G266" s="65">
        <v>0</v>
      </c>
      <c r="H266" s="65">
        <v>0</v>
      </c>
      <c r="I266" s="65">
        <v>0</v>
      </c>
    </row>
    <row r="267" spans="1:9">
      <c r="B267" t="s">
        <v>186</v>
      </c>
      <c r="C267" s="65">
        <v>0</v>
      </c>
      <c r="D267" s="65">
        <v>0</v>
      </c>
      <c r="E267" s="65">
        <v>0</v>
      </c>
      <c r="F267" s="65">
        <v>0</v>
      </c>
      <c r="G267" s="65">
        <v>0</v>
      </c>
      <c r="H267" s="65">
        <v>0</v>
      </c>
      <c r="I267" s="65">
        <v>0</v>
      </c>
    </row>
    <row r="268" spans="1:9">
      <c r="B268" t="s">
        <v>187</v>
      </c>
      <c r="C268" s="65">
        <v>0</v>
      </c>
      <c r="D268" s="65">
        <v>0</v>
      </c>
      <c r="E268" s="65">
        <v>0</v>
      </c>
      <c r="F268" s="65">
        <v>0</v>
      </c>
      <c r="G268" s="65">
        <v>0</v>
      </c>
      <c r="H268" s="65">
        <v>0</v>
      </c>
      <c r="I268" s="65">
        <v>0</v>
      </c>
    </row>
    <row r="269" spans="1:9">
      <c r="B269" t="s">
        <v>188</v>
      </c>
      <c r="C269" s="65">
        <v>0</v>
      </c>
      <c r="D269" s="65">
        <v>0</v>
      </c>
      <c r="E269" s="65">
        <v>0</v>
      </c>
      <c r="F269" s="65">
        <v>0</v>
      </c>
      <c r="G269" s="65">
        <v>0</v>
      </c>
      <c r="H269" s="65">
        <v>0</v>
      </c>
      <c r="I269" s="65">
        <v>0</v>
      </c>
    </row>
    <row r="270" spans="1:9">
      <c r="B270" t="s">
        <v>227</v>
      </c>
      <c r="C270" s="65">
        <v>0</v>
      </c>
      <c r="D270" s="65">
        <v>0</v>
      </c>
      <c r="E270" s="65">
        <v>0</v>
      </c>
      <c r="F270" s="65">
        <v>0</v>
      </c>
      <c r="G270" s="65">
        <v>0</v>
      </c>
      <c r="H270" s="65">
        <v>0</v>
      </c>
      <c r="I270" s="65">
        <v>0</v>
      </c>
    </row>
    <row r="271" spans="1:9">
      <c r="A271" s="62" t="s">
        <v>445</v>
      </c>
      <c r="B271" s="62"/>
      <c r="C271" s="65">
        <v>0</v>
      </c>
      <c r="D271" s="65">
        <v>656839.08027921326</v>
      </c>
      <c r="E271" s="65">
        <v>0</v>
      </c>
      <c r="F271" s="65">
        <v>0</v>
      </c>
      <c r="G271" s="65">
        <v>656839.08027921326</v>
      </c>
      <c r="H271" s="65">
        <v>44477.399517558399</v>
      </c>
      <c r="I271" s="65">
        <v>701316.47979677166</v>
      </c>
    </row>
    <row r="272" spans="1:9">
      <c r="A272" s="62">
        <v>742</v>
      </c>
      <c r="B272" t="s">
        <v>225</v>
      </c>
      <c r="C272" s="65">
        <v>0</v>
      </c>
      <c r="D272" s="65">
        <v>109115.03113727241</v>
      </c>
      <c r="E272" s="65">
        <v>0</v>
      </c>
      <c r="F272" s="65">
        <v>0</v>
      </c>
      <c r="G272" s="65">
        <v>109115.03113727241</v>
      </c>
      <c r="H272" s="65">
        <v>58253.054458952109</v>
      </c>
      <c r="I272" s="65">
        <v>167368.08559622453</v>
      </c>
    </row>
    <row r="273" spans="1:9">
      <c r="A273" s="62" t="s">
        <v>446</v>
      </c>
      <c r="B273" s="62"/>
      <c r="C273" s="65">
        <v>0</v>
      </c>
      <c r="D273" s="65">
        <v>109115.03113727241</v>
      </c>
      <c r="E273" s="65">
        <v>0</v>
      </c>
      <c r="F273" s="65">
        <v>0</v>
      </c>
      <c r="G273" s="65">
        <v>109115.03113727241</v>
      </c>
      <c r="H273" s="65">
        <v>58253.054458952109</v>
      </c>
      <c r="I273" s="65">
        <v>167368.08559622453</v>
      </c>
    </row>
    <row r="274" spans="1:9">
      <c r="A274" s="62">
        <v>743</v>
      </c>
      <c r="B274" t="s">
        <v>177</v>
      </c>
      <c r="C274" s="65">
        <v>0</v>
      </c>
      <c r="D274" s="65">
        <v>0</v>
      </c>
      <c r="E274" s="65">
        <v>0</v>
      </c>
      <c r="F274" s="65">
        <v>0</v>
      </c>
      <c r="G274" s="65">
        <v>0</v>
      </c>
      <c r="H274" s="65">
        <v>0</v>
      </c>
      <c r="I274" s="65">
        <v>0</v>
      </c>
    </row>
    <row r="275" spans="1:9">
      <c r="A275" s="62" t="s">
        <v>447</v>
      </c>
      <c r="B275" s="62"/>
      <c r="C275" s="65">
        <v>0</v>
      </c>
      <c r="D275" s="65">
        <v>0</v>
      </c>
      <c r="E275" s="65">
        <v>0</v>
      </c>
      <c r="F275" s="65">
        <v>0</v>
      </c>
      <c r="G275" s="65">
        <v>0</v>
      </c>
      <c r="H275" s="65">
        <v>0</v>
      </c>
      <c r="I275" s="65">
        <v>0</v>
      </c>
    </row>
    <row r="276" spans="1:9">
      <c r="A276" s="62">
        <v>744</v>
      </c>
      <c r="B276" t="s">
        <v>190</v>
      </c>
      <c r="C276" s="65">
        <v>0</v>
      </c>
      <c r="D276" s="65">
        <v>8749.0662119997487</v>
      </c>
      <c r="E276" s="65">
        <v>0</v>
      </c>
      <c r="F276" s="65">
        <v>0</v>
      </c>
      <c r="G276" s="65">
        <v>8749.0662119997487</v>
      </c>
      <c r="H276" s="65">
        <v>1485.057068139261</v>
      </c>
      <c r="I276" s="65">
        <v>10234.123280139011</v>
      </c>
    </row>
    <row r="277" spans="1:9">
      <c r="A277" s="62" t="s">
        <v>448</v>
      </c>
      <c r="B277" s="62"/>
      <c r="C277" s="65">
        <v>0</v>
      </c>
      <c r="D277" s="65">
        <v>8749.0662119997487</v>
      </c>
      <c r="E277" s="65">
        <v>0</v>
      </c>
      <c r="F277" s="65">
        <v>0</v>
      </c>
      <c r="G277" s="65">
        <v>8749.0662119997487</v>
      </c>
      <c r="H277" s="65">
        <v>1485.057068139261</v>
      </c>
      <c r="I277" s="65">
        <v>10234.123280139011</v>
      </c>
    </row>
    <row r="278" spans="1:9">
      <c r="A278" s="62">
        <v>747</v>
      </c>
      <c r="B278" t="s">
        <v>81</v>
      </c>
      <c r="C278" s="65">
        <v>0</v>
      </c>
      <c r="D278" s="65">
        <v>183324.08706753654</v>
      </c>
      <c r="E278" s="65">
        <v>0</v>
      </c>
      <c r="F278" s="65">
        <v>0</v>
      </c>
      <c r="G278" s="65">
        <v>183324.08706753654</v>
      </c>
      <c r="H278" s="65">
        <v>38971.313595153508</v>
      </c>
      <c r="I278" s="65">
        <v>222295.40066269005</v>
      </c>
    </row>
    <row r="279" spans="1:9">
      <c r="A279" s="62" t="s">
        <v>449</v>
      </c>
      <c r="B279" s="62"/>
      <c r="C279" s="65">
        <v>0</v>
      </c>
      <c r="D279" s="65">
        <v>183324.08706753654</v>
      </c>
      <c r="E279" s="65">
        <v>0</v>
      </c>
      <c r="F279" s="65">
        <v>0</v>
      </c>
      <c r="G279" s="65">
        <v>183324.08706753654</v>
      </c>
      <c r="H279" s="65">
        <v>38971.313595153508</v>
      </c>
      <c r="I279" s="65">
        <v>222295.40066269005</v>
      </c>
    </row>
    <row r="280" spans="1:9">
      <c r="A280" s="62">
        <v>748</v>
      </c>
      <c r="B280" t="s">
        <v>184</v>
      </c>
      <c r="C280" s="65">
        <v>0</v>
      </c>
      <c r="D280" s="65">
        <v>157943.66898504811</v>
      </c>
      <c r="E280" s="65">
        <v>0</v>
      </c>
      <c r="F280" s="65">
        <v>0</v>
      </c>
      <c r="G280" s="65">
        <v>157943.66898504811</v>
      </c>
      <c r="H280" s="65">
        <v>-151181.12233769079</v>
      </c>
      <c r="I280" s="65">
        <v>6762.5466473573179</v>
      </c>
    </row>
    <row r="281" spans="1:9">
      <c r="B281" t="s">
        <v>185</v>
      </c>
      <c r="C281" s="65">
        <v>0</v>
      </c>
      <c r="D281" s="65">
        <v>426167.10547614872</v>
      </c>
      <c r="E281" s="65">
        <v>0</v>
      </c>
      <c r="F281" s="65">
        <v>0</v>
      </c>
      <c r="G281" s="65">
        <v>426167.10547614872</v>
      </c>
      <c r="H281" s="65">
        <v>54029.611257285113</v>
      </c>
      <c r="I281" s="65">
        <v>480196.71673343383</v>
      </c>
    </row>
    <row r="282" spans="1:9">
      <c r="A282" s="62" t="s">
        <v>450</v>
      </c>
      <c r="B282" s="62"/>
      <c r="C282" s="65">
        <v>0</v>
      </c>
      <c r="D282" s="65">
        <v>584110.77446119685</v>
      </c>
      <c r="E282" s="65">
        <v>0</v>
      </c>
      <c r="F282" s="65">
        <v>0</v>
      </c>
      <c r="G282" s="65">
        <v>584110.77446119685</v>
      </c>
      <c r="H282" s="65">
        <v>-97151.511080405675</v>
      </c>
      <c r="I282" s="65">
        <v>486959.26338079118</v>
      </c>
    </row>
    <row r="283" spans="1:9">
      <c r="A283" s="62">
        <v>749</v>
      </c>
      <c r="B283" t="s">
        <v>122</v>
      </c>
      <c r="C283" s="65">
        <v>0</v>
      </c>
      <c r="D283" s="65">
        <v>650.0854151331082</v>
      </c>
      <c r="E283" s="65">
        <v>0</v>
      </c>
      <c r="F283" s="65">
        <v>0</v>
      </c>
      <c r="G283" s="65">
        <v>650.0854151331082</v>
      </c>
      <c r="H283" s="65">
        <v>561.63096921397869</v>
      </c>
      <c r="I283" s="65">
        <v>1211.7163843470869</v>
      </c>
    </row>
    <row r="284" spans="1:9">
      <c r="B284" t="s">
        <v>195</v>
      </c>
      <c r="C284" s="65">
        <v>0</v>
      </c>
      <c r="D284" s="65">
        <v>68620.127152939211</v>
      </c>
      <c r="E284" s="65">
        <v>0</v>
      </c>
      <c r="F284" s="65">
        <v>0</v>
      </c>
      <c r="G284" s="65">
        <v>68620.127152939211</v>
      </c>
      <c r="H284" s="65">
        <v>-78855.965393903956</v>
      </c>
      <c r="I284" s="65">
        <v>-10235.838240964746</v>
      </c>
    </row>
    <row r="285" spans="1:9">
      <c r="A285" s="62" t="s">
        <v>451</v>
      </c>
      <c r="B285" s="62"/>
      <c r="C285" s="65">
        <v>0</v>
      </c>
      <c r="D285" s="65">
        <v>69270.212568072326</v>
      </c>
      <c r="E285" s="65">
        <v>0</v>
      </c>
      <c r="F285" s="65">
        <v>0</v>
      </c>
      <c r="G285" s="65">
        <v>69270.212568072326</v>
      </c>
      <c r="H285" s="65">
        <v>-78294.33442468998</v>
      </c>
      <c r="I285" s="65">
        <v>-9024.1218566176594</v>
      </c>
    </row>
    <row r="286" spans="1:9">
      <c r="A286" s="62">
        <v>750</v>
      </c>
      <c r="B286" t="s">
        <v>199</v>
      </c>
      <c r="C286" s="65">
        <v>0</v>
      </c>
      <c r="D286" s="65">
        <v>420632.35048341833</v>
      </c>
      <c r="E286" s="65">
        <v>0</v>
      </c>
      <c r="F286" s="65">
        <v>0</v>
      </c>
      <c r="G286" s="65">
        <v>420632.35048341833</v>
      </c>
      <c r="H286" s="65">
        <v>-66598.734851511777</v>
      </c>
      <c r="I286" s="65">
        <v>354033.61563190655</v>
      </c>
    </row>
    <row r="287" spans="1:9">
      <c r="A287" s="62" t="s">
        <v>452</v>
      </c>
      <c r="B287" s="62"/>
      <c r="C287" s="65">
        <v>0</v>
      </c>
      <c r="D287" s="65">
        <v>420632.35048341833</v>
      </c>
      <c r="E287" s="65">
        <v>0</v>
      </c>
      <c r="F287" s="65">
        <v>0</v>
      </c>
      <c r="G287" s="65">
        <v>420632.35048341833</v>
      </c>
      <c r="H287" s="65">
        <v>-66598.734851511777</v>
      </c>
      <c r="I287" s="65">
        <v>354033.61563190655</v>
      </c>
    </row>
    <row r="288" spans="1:9">
      <c r="A288" s="62">
        <v>751</v>
      </c>
      <c r="B288" t="s">
        <v>194</v>
      </c>
      <c r="C288" s="65">
        <v>0</v>
      </c>
      <c r="D288" s="65">
        <v>268981.8694754226</v>
      </c>
      <c r="E288" s="65">
        <v>0</v>
      </c>
      <c r="F288" s="65">
        <v>0</v>
      </c>
      <c r="G288" s="65">
        <v>268981.8694754226</v>
      </c>
      <c r="H288" s="65">
        <v>-25873.061017575004</v>
      </c>
      <c r="I288" s="65">
        <v>243108.8084578476</v>
      </c>
    </row>
    <row r="289" spans="1:9">
      <c r="A289" s="62" t="s">
        <v>453</v>
      </c>
      <c r="B289" s="62"/>
      <c r="C289" s="65">
        <v>0</v>
      </c>
      <c r="D289" s="65">
        <v>268981.8694754226</v>
      </c>
      <c r="E289" s="65">
        <v>0</v>
      </c>
      <c r="F289" s="65">
        <v>0</v>
      </c>
      <c r="G289" s="65">
        <v>268981.8694754226</v>
      </c>
      <c r="H289" s="65">
        <v>-25873.061017575004</v>
      </c>
      <c r="I289" s="65">
        <v>243108.8084578476</v>
      </c>
    </row>
    <row r="290" spans="1:9">
      <c r="A290" s="62">
        <v>752</v>
      </c>
      <c r="B290" t="s">
        <v>191</v>
      </c>
      <c r="C290" s="65">
        <v>0</v>
      </c>
      <c r="D290" s="65">
        <v>63256.922478091052</v>
      </c>
      <c r="E290" s="65">
        <v>0</v>
      </c>
      <c r="F290" s="65">
        <v>0</v>
      </c>
      <c r="G290" s="65">
        <v>63256.922478091052</v>
      </c>
      <c r="H290" s="65">
        <v>-104617.49331974724</v>
      </c>
      <c r="I290" s="65">
        <v>-41360.57084165619</v>
      </c>
    </row>
    <row r="291" spans="1:9">
      <c r="A291" s="62" t="s">
        <v>454</v>
      </c>
      <c r="B291" s="62"/>
      <c r="C291" s="65">
        <v>0</v>
      </c>
      <c r="D291" s="65">
        <v>63256.922478091052</v>
      </c>
      <c r="E291" s="65">
        <v>0</v>
      </c>
      <c r="F291" s="65">
        <v>0</v>
      </c>
      <c r="G291" s="65">
        <v>63256.922478091052</v>
      </c>
      <c r="H291" s="65">
        <v>-104617.49331974724</v>
      </c>
      <c r="I291" s="65">
        <v>-41360.57084165619</v>
      </c>
    </row>
    <row r="292" spans="1:9">
      <c r="A292" s="62">
        <v>753</v>
      </c>
      <c r="B292" t="s">
        <v>55</v>
      </c>
      <c r="C292" s="65">
        <v>0</v>
      </c>
      <c r="D292" s="65">
        <v>11647.36368780152</v>
      </c>
      <c r="E292" s="65">
        <v>0</v>
      </c>
      <c r="F292" s="65">
        <v>0</v>
      </c>
      <c r="G292" s="65">
        <v>11647.36368780152</v>
      </c>
      <c r="H292" s="65">
        <v>4278.21226902137</v>
      </c>
      <c r="I292" s="65">
        <v>15925.57595682289</v>
      </c>
    </row>
    <row r="293" spans="1:9">
      <c r="A293" s="62" t="s">
        <v>455</v>
      </c>
      <c r="B293" s="62"/>
      <c r="C293" s="65">
        <v>0</v>
      </c>
      <c r="D293" s="65">
        <v>11647.36368780152</v>
      </c>
      <c r="E293" s="65">
        <v>0</v>
      </c>
      <c r="F293" s="65">
        <v>0</v>
      </c>
      <c r="G293" s="65">
        <v>11647.36368780152</v>
      </c>
      <c r="H293" s="65">
        <v>4278.21226902137</v>
      </c>
      <c r="I293" s="65">
        <v>15925.57595682289</v>
      </c>
    </row>
    <row r="294" spans="1:9">
      <c r="A294" s="62">
        <v>754</v>
      </c>
      <c r="B294" t="s">
        <v>179</v>
      </c>
      <c r="C294" s="65">
        <v>0</v>
      </c>
      <c r="D294" s="65">
        <v>89910.424498548498</v>
      </c>
      <c r="E294" s="65">
        <v>0</v>
      </c>
      <c r="F294" s="65">
        <v>0</v>
      </c>
      <c r="G294" s="65">
        <v>89910.424498548498</v>
      </c>
      <c r="H294" s="65">
        <v>-4910.0292986467102</v>
      </c>
      <c r="I294" s="65">
        <v>85000.395199901788</v>
      </c>
    </row>
    <row r="295" spans="1:9">
      <c r="A295" s="62" t="s">
        <v>456</v>
      </c>
      <c r="B295" s="62"/>
      <c r="C295" s="65">
        <v>0</v>
      </c>
      <c r="D295" s="65">
        <v>89910.424498548498</v>
      </c>
      <c r="E295" s="65">
        <v>0</v>
      </c>
      <c r="F295" s="65">
        <v>0</v>
      </c>
      <c r="G295" s="65">
        <v>89910.424498548498</v>
      </c>
      <c r="H295" s="65">
        <v>-4910.0292986467102</v>
      </c>
      <c r="I295" s="65">
        <v>85000.395199901788</v>
      </c>
    </row>
    <row r="296" spans="1:9">
      <c r="A296" s="62">
        <v>755</v>
      </c>
      <c r="B296" t="s">
        <v>189</v>
      </c>
      <c r="C296" s="65">
        <v>0</v>
      </c>
      <c r="D296" s="65">
        <v>139009.93126929633</v>
      </c>
      <c r="E296" s="65">
        <v>0</v>
      </c>
      <c r="F296" s="65">
        <v>0</v>
      </c>
      <c r="G296" s="65">
        <v>139009.93126929633</v>
      </c>
      <c r="H296" s="65">
        <v>-191711.08758590877</v>
      </c>
      <c r="I296" s="65">
        <v>-52701.15631661244</v>
      </c>
    </row>
    <row r="297" spans="1:9">
      <c r="A297" s="62" t="s">
        <v>457</v>
      </c>
      <c r="B297" s="62"/>
      <c r="C297" s="65">
        <v>0</v>
      </c>
      <c r="D297" s="65">
        <v>139009.93126929633</v>
      </c>
      <c r="E297" s="65">
        <v>0</v>
      </c>
      <c r="F297" s="65">
        <v>0</v>
      </c>
      <c r="G297" s="65">
        <v>139009.93126929633</v>
      </c>
      <c r="H297" s="65">
        <v>-191711.08758590877</v>
      </c>
      <c r="I297" s="65">
        <v>-52701.15631661244</v>
      </c>
    </row>
    <row r="298" spans="1:9">
      <c r="A298" s="62">
        <v>756</v>
      </c>
      <c r="B298" t="s">
        <v>192</v>
      </c>
      <c r="C298" s="65">
        <v>0</v>
      </c>
      <c r="D298" s="65">
        <v>56268.504265410142</v>
      </c>
      <c r="E298" s="65">
        <v>0</v>
      </c>
      <c r="F298" s="65">
        <v>0</v>
      </c>
      <c r="G298" s="65">
        <v>56268.504265410142</v>
      </c>
      <c r="H298" s="65">
        <v>-106507.04371925278</v>
      </c>
      <c r="I298" s="65">
        <v>-50238.539453842634</v>
      </c>
    </row>
    <row r="299" spans="1:9">
      <c r="A299" s="62" t="s">
        <v>458</v>
      </c>
      <c r="B299" s="62"/>
      <c r="C299" s="65">
        <v>0</v>
      </c>
      <c r="D299" s="65">
        <v>56268.504265410142</v>
      </c>
      <c r="E299" s="65">
        <v>0</v>
      </c>
      <c r="F299" s="65">
        <v>0</v>
      </c>
      <c r="G299" s="65">
        <v>56268.504265410142</v>
      </c>
      <c r="H299" s="65">
        <v>-106507.04371925278</v>
      </c>
      <c r="I299" s="65">
        <v>-50238.539453842634</v>
      </c>
    </row>
    <row r="300" spans="1:9">
      <c r="A300" s="62">
        <v>800</v>
      </c>
      <c r="B300" t="s">
        <v>224</v>
      </c>
      <c r="C300" s="65">
        <v>0</v>
      </c>
      <c r="D300" s="65">
        <v>3011620.0042092134</v>
      </c>
      <c r="E300" s="65">
        <v>0</v>
      </c>
      <c r="F300" s="65">
        <v>244491.690086847</v>
      </c>
      <c r="G300" s="65">
        <v>3256111.6942960606</v>
      </c>
      <c r="H300" s="65">
        <v>232732.96700778278</v>
      </c>
      <c r="I300" s="65">
        <v>3488844.6613038434</v>
      </c>
    </row>
    <row r="301" spans="1:9">
      <c r="A301" s="62" t="s">
        <v>459</v>
      </c>
      <c r="B301" s="62"/>
      <c r="C301" s="65">
        <v>0</v>
      </c>
      <c r="D301" s="65">
        <v>3011620.0042092134</v>
      </c>
      <c r="E301" s="65">
        <v>0</v>
      </c>
      <c r="F301" s="65">
        <v>244491.690086847</v>
      </c>
      <c r="G301" s="65">
        <v>3256111.6942960606</v>
      </c>
      <c r="H301" s="65">
        <v>232732.96700778278</v>
      </c>
      <c r="I301" s="65">
        <v>3488844.6613038434</v>
      </c>
    </row>
    <row r="302" spans="1:9">
      <c r="A302" s="62">
        <v>810</v>
      </c>
      <c r="B302" t="s">
        <v>215</v>
      </c>
      <c r="C302" s="65">
        <v>0</v>
      </c>
      <c r="D302" s="65">
        <v>11087.567913659122</v>
      </c>
      <c r="E302" s="65">
        <v>0</v>
      </c>
      <c r="F302" s="65">
        <v>0</v>
      </c>
      <c r="G302" s="65">
        <v>11087.567913659122</v>
      </c>
      <c r="H302" s="65">
        <v>0</v>
      </c>
      <c r="I302" s="65">
        <v>0</v>
      </c>
    </row>
    <row r="303" spans="1:9">
      <c r="B303" t="s">
        <v>239</v>
      </c>
      <c r="C303" s="65">
        <v>0</v>
      </c>
      <c r="D303" s="65">
        <v>750984.08894022612</v>
      </c>
      <c r="E303" s="65">
        <v>0</v>
      </c>
      <c r="F303" s="65">
        <v>0</v>
      </c>
      <c r="G303" s="65">
        <v>750984.08894022612</v>
      </c>
      <c r="H303" s="65">
        <v>72383.425219345139</v>
      </c>
      <c r="I303" s="65">
        <v>823367.51415957126</v>
      </c>
    </row>
    <row r="304" spans="1:9">
      <c r="A304" s="62" t="s">
        <v>460</v>
      </c>
      <c r="B304" s="62"/>
      <c r="C304" s="65">
        <v>0</v>
      </c>
      <c r="D304" s="65">
        <v>762071.65685388527</v>
      </c>
      <c r="E304" s="65">
        <v>0</v>
      </c>
      <c r="F304" s="65">
        <v>0</v>
      </c>
      <c r="G304" s="65">
        <v>762071.65685388527</v>
      </c>
      <c r="H304" s="65">
        <v>72383.425219345139</v>
      </c>
      <c r="I304" s="65">
        <v>823367.51415957126</v>
      </c>
    </row>
    <row r="305" spans="1:9">
      <c r="A305" s="62">
        <v>901</v>
      </c>
      <c r="B305" t="s">
        <v>150</v>
      </c>
      <c r="C305" s="65">
        <v>0</v>
      </c>
      <c r="D305" s="65">
        <v>0</v>
      </c>
      <c r="E305" s="65">
        <v>0</v>
      </c>
      <c r="F305" s="65">
        <v>0</v>
      </c>
      <c r="G305" s="65">
        <v>0</v>
      </c>
      <c r="H305" s="65">
        <v>0</v>
      </c>
      <c r="I305" s="65">
        <v>0</v>
      </c>
    </row>
    <row r="306" spans="1:9">
      <c r="B306" t="s">
        <v>151</v>
      </c>
      <c r="C306" s="65">
        <v>0</v>
      </c>
      <c r="D306" s="65">
        <v>0</v>
      </c>
      <c r="E306" s="65">
        <v>0</v>
      </c>
      <c r="F306" s="65">
        <v>0</v>
      </c>
      <c r="G306" s="65">
        <v>0</v>
      </c>
      <c r="H306" s="65">
        <v>-6728.1037564725984</v>
      </c>
      <c r="I306" s="65">
        <v>-6728.1037564725984</v>
      </c>
    </row>
    <row r="307" spans="1:9">
      <c r="B307" t="s">
        <v>153</v>
      </c>
      <c r="C307" s="65">
        <v>0</v>
      </c>
      <c r="D307" s="65">
        <v>9191.4854528542237</v>
      </c>
      <c r="E307" s="65">
        <v>0</v>
      </c>
      <c r="F307" s="65">
        <v>0</v>
      </c>
      <c r="G307" s="65">
        <v>9191.4854528542237</v>
      </c>
      <c r="H307" s="65">
        <v>2202.1611368134982</v>
      </c>
      <c r="I307" s="65">
        <v>11393.646589667722</v>
      </c>
    </row>
    <row r="308" spans="1:9">
      <c r="A308" s="62" t="s">
        <v>461</v>
      </c>
      <c r="B308" s="62"/>
      <c r="C308" s="65">
        <v>0</v>
      </c>
      <c r="D308" s="65">
        <v>9191.4854528542237</v>
      </c>
      <c r="E308" s="65">
        <v>0</v>
      </c>
      <c r="F308" s="65">
        <v>0</v>
      </c>
      <c r="G308" s="65">
        <v>9191.4854528542237</v>
      </c>
      <c r="H308" s="65">
        <v>-4525.9426196591003</v>
      </c>
      <c r="I308" s="65">
        <v>4665.5428331951234</v>
      </c>
    </row>
    <row r="309" spans="1:9">
      <c r="A309" s="62">
        <v>902</v>
      </c>
      <c r="B309" t="s">
        <v>240</v>
      </c>
      <c r="C309" s="65">
        <v>0</v>
      </c>
      <c r="D309" s="65">
        <v>24269.85549830271</v>
      </c>
      <c r="E309" s="65">
        <v>0</v>
      </c>
      <c r="F309" s="65">
        <v>0</v>
      </c>
      <c r="G309" s="65">
        <v>24269.85549830271</v>
      </c>
      <c r="H309" s="65">
        <v>-52851.310709708006</v>
      </c>
      <c r="I309" s="65">
        <v>-28581.455211405297</v>
      </c>
    </row>
    <row r="310" spans="1:9">
      <c r="A310" s="62" t="s">
        <v>462</v>
      </c>
      <c r="B310" s="62"/>
      <c r="C310" s="65">
        <v>0</v>
      </c>
      <c r="D310" s="65">
        <v>24269.85549830271</v>
      </c>
      <c r="E310" s="65">
        <v>0</v>
      </c>
      <c r="F310" s="65">
        <v>0</v>
      </c>
      <c r="G310" s="65">
        <v>24269.85549830271</v>
      </c>
      <c r="H310" s="65">
        <v>-52851.310709708006</v>
      </c>
      <c r="I310" s="65">
        <v>-28581.455211405297</v>
      </c>
    </row>
    <row r="311" spans="1:9">
      <c r="A311" s="62">
        <v>908</v>
      </c>
      <c r="B311" t="s">
        <v>93</v>
      </c>
      <c r="C311" s="65">
        <v>0</v>
      </c>
      <c r="D311" s="65">
        <v>157365.81528270754</v>
      </c>
      <c r="E311" s="65">
        <v>0</v>
      </c>
      <c r="F311" s="65">
        <v>0</v>
      </c>
      <c r="G311" s="65">
        <v>157365.81528270754</v>
      </c>
      <c r="H311" s="65">
        <v>-65843.750131154782</v>
      </c>
      <c r="I311" s="65">
        <v>91522.065151552757</v>
      </c>
    </row>
    <row r="312" spans="1:9">
      <c r="B312" t="s">
        <v>154</v>
      </c>
      <c r="C312" s="65">
        <v>0</v>
      </c>
      <c r="D312" s="65">
        <v>357962.31067176681</v>
      </c>
      <c r="E312" s="65">
        <v>0</v>
      </c>
      <c r="F312" s="65">
        <v>0</v>
      </c>
      <c r="G312" s="65">
        <v>357962.31067176681</v>
      </c>
      <c r="H312" s="65">
        <v>38305.068090651359</v>
      </c>
      <c r="I312" s="65">
        <v>396267.37876241817</v>
      </c>
    </row>
    <row r="313" spans="1:9">
      <c r="A313" s="62" t="s">
        <v>463</v>
      </c>
      <c r="B313" s="62"/>
      <c r="C313" s="65">
        <v>0</v>
      </c>
      <c r="D313" s="65">
        <v>515328.12595447432</v>
      </c>
      <c r="E313" s="65">
        <v>0</v>
      </c>
      <c r="F313" s="65">
        <v>0</v>
      </c>
      <c r="G313" s="65">
        <v>515328.12595447432</v>
      </c>
      <c r="H313" s="65">
        <v>-27538.682040503423</v>
      </c>
      <c r="I313" s="65">
        <v>487789.44391397096</v>
      </c>
    </row>
    <row r="314" spans="1:9">
      <c r="A314" s="62">
        <v>910</v>
      </c>
      <c r="B314" t="s">
        <v>241</v>
      </c>
      <c r="C314" s="65">
        <v>0</v>
      </c>
      <c r="D314" s="65">
        <v>59356.409987292413</v>
      </c>
      <c r="E314" s="65">
        <v>0</v>
      </c>
      <c r="F314" s="65">
        <v>0</v>
      </c>
      <c r="G314" s="65">
        <v>59356.409987292413</v>
      </c>
      <c r="H314" s="65">
        <v>17426.401520122148</v>
      </c>
      <c r="I314" s="65">
        <v>76782.811507414561</v>
      </c>
    </row>
    <row r="315" spans="1:9">
      <c r="A315" s="62" t="s">
        <v>464</v>
      </c>
      <c r="B315" s="62"/>
      <c r="C315" s="65">
        <v>0</v>
      </c>
      <c r="D315" s="65">
        <v>59356.409987292413</v>
      </c>
      <c r="E315" s="65">
        <v>0</v>
      </c>
      <c r="F315" s="65">
        <v>0</v>
      </c>
      <c r="G315" s="65">
        <v>59356.409987292413</v>
      </c>
      <c r="H315" s="65">
        <v>17426.401520122148</v>
      </c>
      <c r="I315" s="65">
        <v>76782.811507414561</v>
      </c>
    </row>
    <row r="316" spans="1:9">
      <c r="A316" s="62">
        <v>920</v>
      </c>
      <c r="B316" t="s">
        <v>57</v>
      </c>
      <c r="C316" s="65">
        <v>0</v>
      </c>
      <c r="D316" s="65">
        <v>15277.007255628043</v>
      </c>
      <c r="E316" s="65">
        <v>0</v>
      </c>
      <c r="F316" s="65">
        <v>0</v>
      </c>
      <c r="G316" s="65">
        <v>15277.007255628043</v>
      </c>
      <c r="H316" s="65">
        <v>-14962.287493775368</v>
      </c>
      <c r="I316" s="65">
        <v>314.71976185267522</v>
      </c>
    </row>
    <row r="317" spans="1:9">
      <c r="A317" s="62" t="s">
        <v>465</v>
      </c>
      <c r="B317" s="62"/>
      <c r="C317" s="65">
        <v>0</v>
      </c>
      <c r="D317" s="65">
        <v>15277.007255628043</v>
      </c>
      <c r="E317" s="65">
        <v>0</v>
      </c>
      <c r="F317" s="65">
        <v>0</v>
      </c>
      <c r="G317" s="65">
        <v>15277.007255628043</v>
      </c>
      <c r="H317" s="65">
        <v>-14962.287493775368</v>
      </c>
      <c r="I317" s="65">
        <v>314.71976185267522</v>
      </c>
    </row>
    <row r="318" spans="1:9">
      <c r="A318" s="62">
        <v>930</v>
      </c>
      <c r="B318" t="s">
        <v>243</v>
      </c>
      <c r="C318" s="65">
        <v>0</v>
      </c>
      <c r="D318" s="65">
        <v>1896.0824608048988</v>
      </c>
      <c r="E318" s="65">
        <v>0</v>
      </c>
      <c r="F318" s="65">
        <v>0</v>
      </c>
      <c r="G318" s="65">
        <v>1896.0824608048988</v>
      </c>
      <c r="H318" s="65">
        <v>-18097.173293638847</v>
      </c>
      <c r="I318" s="65">
        <v>-16201.090832833948</v>
      </c>
    </row>
    <row r="319" spans="1:9">
      <c r="A319" s="62" t="s">
        <v>466</v>
      </c>
      <c r="B319" s="62"/>
      <c r="C319" s="65">
        <v>0</v>
      </c>
      <c r="D319" s="65">
        <v>1896.0824608048988</v>
      </c>
      <c r="E319" s="65">
        <v>0</v>
      </c>
      <c r="F319" s="65">
        <v>0</v>
      </c>
      <c r="G319" s="65">
        <v>1896.0824608048988</v>
      </c>
      <c r="H319" s="65">
        <v>-18097.173293638847</v>
      </c>
      <c r="I319" s="65">
        <v>-16201.090832833948</v>
      </c>
    </row>
    <row r="320" spans="1:9">
      <c r="A320" s="62">
        <v>931</v>
      </c>
      <c r="B320" t="s">
        <v>244</v>
      </c>
      <c r="C320" s="65">
        <v>0</v>
      </c>
      <c r="D320" s="65">
        <v>3774.1069934116554</v>
      </c>
      <c r="E320" s="65">
        <v>0</v>
      </c>
      <c r="F320" s="65">
        <v>0</v>
      </c>
      <c r="G320" s="65">
        <v>3774.1069934116554</v>
      </c>
      <c r="H320" s="65">
        <v>-758.01611535109714</v>
      </c>
      <c r="I320" s="65">
        <v>3016.0908780605582</v>
      </c>
    </row>
    <row r="321" spans="1:9">
      <c r="A321" s="62" t="s">
        <v>467</v>
      </c>
      <c r="B321" s="62"/>
      <c r="C321" s="65">
        <v>0</v>
      </c>
      <c r="D321" s="65">
        <v>3774.1069934116554</v>
      </c>
      <c r="E321" s="65">
        <v>0</v>
      </c>
      <c r="F321" s="65">
        <v>0</v>
      </c>
      <c r="G321" s="65">
        <v>3774.1069934116554</v>
      </c>
      <c r="H321" s="65">
        <v>-758.01611535109714</v>
      </c>
      <c r="I321" s="65">
        <v>3016.0908780605582</v>
      </c>
    </row>
    <row r="322" spans="1:9">
      <c r="A322" s="62">
        <v>950</v>
      </c>
      <c r="B322" t="s">
        <v>69</v>
      </c>
      <c r="C322" s="65">
        <v>0</v>
      </c>
      <c r="D322" s="65">
        <v>112392.54510523514</v>
      </c>
      <c r="E322" s="65">
        <v>0</v>
      </c>
      <c r="F322" s="65">
        <v>0</v>
      </c>
      <c r="G322" s="65">
        <v>112392.54510523514</v>
      </c>
      <c r="H322" s="65">
        <v>-54845.792593045015</v>
      </c>
      <c r="I322" s="65">
        <v>57546.752512190127</v>
      </c>
    </row>
    <row r="323" spans="1:9">
      <c r="A323" s="62" t="s">
        <v>468</v>
      </c>
      <c r="B323" s="62"/>
      <c r="C323" s="65">
        <v>0</v>
      </c>
      <c r="D323" s="65">
        <v>112392.54510523514</v>
      </c>
      <c r="E323" s="65">
        <v>0</v>
      </c>
      <c r="F323" s="65">
        <v>0</v>
      </c>
      <c r="G323" s="65">
        <v>112392.54510523514</v>
      </c>
      <c r="H323" s="65">
        <v>-54845.792593045015</v>
      </c>
      <c r="I323" s="65">
        <v>57546.752512190127</v>
      </c>
    </row>
    <row r="324" spans="1:9">
      <c r="A324" s="62">
        <v>960</v>
      </c>
      <c r="B324" t="s">
        <v>82</v>
      </c>
      <c r="C324" s="65">
        <v>0</v>
      </c>
      <c r="D324" s="65">
        <v>20044.300299937506</v>
      </c>
      <c r="E324" s="65">
        <v>0</v>
      </c>
      <c r="F324" s="65">
        <v>0</v>
      </c>
      <c r="G324" s="65">
        <v>20044.300299937506</v>
      </c>
      <c r="H324" s="65">
        <v>-294.84612549236408</v>
      </c>
      <c r="I324" s="65">
        <v>19749.454174445142</v>
      </c>
    </row>
    <row r="325" spans="1:9">
      <c r="A325" s="62" t="s">
        <v>469</v>
      </c>
      <c r="B325" s="62"/>
      <c r="C325" s="65">
        <v>0</v>
      </c>
      <c r="D325" s="65">
        <v>20044.300299937506</v>
      </c>
      <c r="E325" s="65">
        <v>0</v>
      </c>
      <c r="F325" s="65">
        <v>0</v>
      </c>
      <c r="G325" s="65">
        <v>20044.300299937506</v>
      </c>
      <c r="H325" s="65">
        <v>-294.84612549236408</v>
      </c>
      <c r="I325" s="65">
        <v>19749.454174445142</v>
      </c>
    </row>
    <row r="326" spans="1:9">
      <c r="A326" s="62">
        <v>999</v>
      </c>
      <c r="B326" t="s">
        <v>249</v>
      </c>
      <c r="C326" s="65">
        <v>0</v>
      </c>
      <c r="D326" s="65">
        <v>567921.84183156257</v>
      </c>
      <c r="E326" s="65">
        <v>0</v>
      </c>
      <c r="F326" s="65">
        <v>0</v>
      </c>
      <c r="G326" s="65">
        <v>567921.84183156257</v>
      </c>
      <c r="H326" s="65">
        <v>-679.57164636743255</v>
      </c>
      <c r="I326" s="65">
        <v>567242.27018519514</v>
      </c>
    </row>
    <row r="327" spans="1:9">
      <c r="A327" s="62" t="s">
        <v>470</v>
      </c>
      <c r="B327" s="62"/>
      <c r="C327" s="65">
        <v>0</v>
      </c>
      <c r="D327" s="65">
        <v>567921.84183156257</v>
      </c>
      <c r="E327" s="65">
        <v>0</v>
      </c>
      <c r="F327" s="65">
        <v>0</v>
      </c>
      <c r="G327" s="65">
        <v>567921.84183156257</v>
      </c>
      <c r="H327" s="65">
        <v>-679.57164636743255</v>
      </c>
      <c r="I327" s="65">
        <v>567242.27018519514</v>
      </c>
    </row>
    <row r="328" spans="1:9">
      <c r="A328" s="62" t="s">
        <v>300</v>
      </c>
      <c r="B328" s="62"/>
      <c r="C328" s="65">
        <v>1541844.5321310188</v>
      </c>
      <c r="D328" s="65">
        <v>26927946.973008554</v>
      </c>
      <c r="E328" s="65">
        <v>267587.3878319934</v>
      </c>
      <c r="F328" s="65">
        <v>244491.690086847</v>
      </c>
      <c r="G328" s="65">
        <v>28981870.583058417</v>
      </c>
      <c r="H328" s="65">
        <v>-387013.71270834689</v>
      </c>
      <c r="I328" s="65">
        <v>28583769.302436434</v>
      </c>
    </row>
  </sheetData>
  <pageMargins left="0.7" right="0.7" top="0.75" bottom="0.75" header="0.3" footer="0.3"/>
  <pageSetup scale="72"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1E8C8-D561-487F-A9C7-76F4FDE6A1B9}">
  <sheetPr>
    <tabColor theme="1"/>
  </sheetPr>
  <dimension ref="A1:M12"/>
  <sheetViews>
    <sheetView workbookViewId="0">
      <selection activeCell="A26" sqref="A26:M26"/>
    </sheetView>
  </sheetViews>
  <sheetFormatPr defaultColWidth="9.140625" defaultRowHeight="15"/>
  <cols>
    <col min="1" max="16384" width="9.140625" style="36"/>
  </cols>
  <sheetData>
    <row r="1" spans="1:13" s="32" customFormat="1" ht="18.75">
      <c r="A1" s="73"/>
      <c r="B1" s="73"/>
      <c r="C1" s="73"/>
      <c r="D1" s="73"/>
      <c r="E1" s="73"/>
      <c r="F1" s="73"/>
      <c r="G1" s="73"/>
      <c r="H1" s="73"/>
      <c r="I1" s="73"/>
      <c r="J1" s="73"/>
      <c r="K1" s="73"/>
      <c r="L1" s="73"/>
      <c r="M1" s="73"/>
    </row>
    <row r="2" spans="1:13" s="32" customFormat="1" ht="18.75">
      <c r="A2" s="73"/>
      <c r="B2" s="73"/>
      <c r="C2" s="73"/>
      <c r="D2" s="73"/>
      <c r="E2" s="73"/>
      <c r="F2" s="73"/>
      <c r="G2" s="73"/>
      <c r="H2" s="73"/>
      <c r="I2" s="73"/>
      <c r="J2" s="73"/>
      <c r="K2" s="73"/>
      <c r="L2" s="73"/>
      <c r="M2" s="73"/>
    </row>
    <row r="3" spans="1:13" s="32" customFormat="1" ht="18.75">
      <c r="A3" s="73"/>
      <c r="B3" s="73"/>
      <c r="C3" s="73"/>
      <c r="D3" s="73"/>
      <c r="E3" s="73"/>
      <c r="F3" s="73"/>
      <c r="G3" s="73"/>
      <c r="H3" s="73"/>
      <c r="I3" s="73"/>
      <c r="J3" s="73"/>
      <c r="K3" s="73"/>
      <c r="L3" s="73"/>
      <c r="M3" s="73"/>
    </row>
    <row r="4" spans="1:13" s="32" customFormat="1" ht="18.75">
      <c r="A4" s="73"/>
      <c r="B4" s="73"/>
      <c r="C4" s="73"/>
      <c r="D4" s="73"/>
      <c r="E4" s="73"/>
      <c r="F4" s="73"/>
      <c r="G4" s="73"/>
      <c r="H4" s="73"/>
      <c r="I4" s="73"/>
      <c r="J4" s="73"/>
      <c r="K4" s="73"/>
      <c r="L4" s="73"/>
      <c r="M4" s="73"/>
    </row>
    <row r="5" spans="1:13" s="32" customFormat="1" ht="18.75">
      <c r="A5" s="73"/>
      <c r="B5" s="73"/>
      <c r="C5" s="73"/>
      <c r="D5" s="73"/>
      <c r="E5" s="73"/>
      <c r="F5" s="73"/>
      <c r="G5" s="73"/>
      <c r="H5" s="73"/>
      <c r="I5" s="73"/>
      <c r="J5" s="73"/>
      <c r="K5" s="73"/>
      <c r="L5" s="73"/>
      <c r="M5" s="73"/>
    </row>
    <row r="12" spans="1:13" s="32" customFormat="1" ht="18.75">
      <c r="A12" s="73" t="s">
        <v>471</v>
      </c>
      <c r="B12" s="73"/>
      <c r="C12" s="73"/>
      <c r="D12" s="73"/>
      <c r="E12" s="73"/>
      <c r="F12" s="73"/>
      <c r="G12" s="73"/>
      <c r="H12" s="73"/>
      <c r="I12" s="73"/>
      <c r="J12" s="73"/>
      <c r="K12" s="73"/>
      <c r="L12" s="73"/>
      <c r="M12" s="73"/>
    </row>
  </sheetData>
  <mergeCells count="6">
    <mergeCell ref="A12:M12"/>
    <mergeCell ref="A1:M1"/>
    <mergeCell ref="A2:M2"/>
    <mergeCell ref="A3:M3"/>
    <mergeCell ref="A4:M4"/>
    <mergeCell ref="A5:M5"/>
  </mergeCells>
  <printOptions horizontalCentered="1"/>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6F874-635C-44C9-92FB-8271CE9715B0}">
  <sheetPr>
    <tabColor rgb="FFFFFF00"/>
  </sheetPr>
  <dimension ref="A3:F221"/>
  <sheetViews>
    <sheetView topLeftCell="A211" workbookViewId="0">
      <selection activeCell="A4" sqref="A4:F221"/>
    </sheetView>
  </sheetViews>
  <sheetFormatPr defaultRowHeight="15"/>
  <cols>
    <col min="1" max="1" width="39.85546875" bestFit="1" customWidth="1"/>
    <col min="2" max="2" width="22.85546875" style="66" bestFit="1" customWidth="1"/>
    <col min="3" max="4" width="26" style="66" bestFit="1" customWidth="1"/>
    <col min="5" max="5" width="27.28515625" style="66" bestFit="1" customWidth="1"/>
    <col min="6" max="6" width="13.42578125" style="66" bestFit="1" customWidth="1"/>
  </cols>
  <sheetData>
    <row r="3" spans="1:6">
      <c r="A3" t="s">
        <v>32</v>
      </c>
      <c r="B3" s="66" t="s">
        <v>6</v>
      </c>
      <c r="C3" s="66" t="s">
        <v>24</v>
      </c>
      <c r="D3" s="66" t="s">
        <v>27</v>
      </c>
      <c r="E3" s="66" t="s">
        <v>29</v>
      </c>
      <c r="F3" s="66" t="s">
        <v>472</v>
      </c>
    </row>
    <row r="4" spans="1:6">
      <c r="A4" t="s">
        <v>33</v>
      </c>
      <c r="B4" s="66">
        <v>153386.26910628728</v>
      </c>
      <c r="C4" s="66">
        <v>0</v>
      </c>
      <c r="D4" s="66">
        <v>74329.8299533315</v>
      </c>
      <c r="E4" s="66">
        <v>0</v>
      </c>
      <c r="F4" s="66">
        <v>227716.09905961878</v>
      </c>
    </row>
    <row r="5" spans="1:6">
      <c r="A5" t="s">
        <v>34</v>
      </c>
      <c r="B5" s="66">
        <v>18686.118416819885</v>
      </c>
      <c r="C5" s="66">
        <v>0</v>
      </c>
      <c r="D5" s="66">
        <v>0</v>
      </c>
      <c r="E5" s="66">
        <v>0</v>
      </c>
      <c r="F5" s="66">
        <v>18686.118416819885</v>
      </c>
    </row>
    <row r="6" spans="1:6">
      <c r="A6" t="s">
        <v>35</v>
      </c>
      <c r="B6" s="66">
        <v>58996.3377567977</v>
      </c>
      <c r="C6" s="66">
        <v>0</v>
      </c>
      <c r="D6" s="66">
        <v>24776.609984443832</v>
      </c>
      <c r="E6" s="66">
        <v>0</v>
      </c>
      <c r="F6" s="66">
        <v>83772.947741241529</v>
      </c>
    </row>
    <row r="7" spans="1:6">
      <c r="A7" t="s">
        <v>36</v>
      </c>
      <c r="B7" s="66">
        <v>12337.066435946275</v>
      </c>
      <c r="C7" s="66">
        <v>0</v>
      </c>
      <c r="D7" s="66">
        <v>0</v>
      </c>
      <c r="E7" s="66">
        <v>0</v>
      </c>
      <c r="F7" s="66">
        <v>12337.066435946275</v>
      </c>
    </row>
    <row r="8" spans="1:6">
      <c r="A8" t="s">
        <v>37</v>
      </c>
      <c r="B8" s="66">
        <v>86953.058023908321</v>
      </c>
      <c r="C8" s="66">
        <v>0</v>
      </c>
      <c r="D8" s="66">
        <v>0</v>
      </c>
      <c r="E8" s="66">
        <v>0</v>
      </c>
      <c r="F8" s="66">
        <v>86953.058023908321</v>
      </c>
    </row>
    <row r="9" spans="1:6">
      <c r="A9" t="s">
        <v>38</v>
      </c>
      <c r="B9" s="66">
        <v>349974.90165063727</v>
      </c>
      <c r="C9" s="66">
        <v>0</v>
      </c>
      <c r="D9" s="66">
        <v>89195.7959439978</v>
      </c>
      <c r="E9" s="66">
        <v>0</v>
      </c>
      <c r="F9" s="66">
        <v>439170.69759463507</v>
      </c>
    </row>
    <row r="10" spans="1:6">
      <c r="A10" t="s">
        <v>39</v>
      </c>
      <c r="B10" s="66">
        <v>40101.207730018534</v>
      </c>
      <c r="C10" s="66">
        <v>0</v>
      </c>
      <c r="D10" s="66">
        <v>9910.643993777534</v>
      </c>
      <c r="E10" s="66">
        <v>0</v>
      </c>
      <c r="F10" s="66">
        <v>50011.85172379607</v>
      </c>
    </row>
    <row r="11" spans="1:6">
      <c r="A11" t="s">
        <v>40</v>
      </c>
      <c r="B11" s="66">
        <v>199608.58604070888</v>
      </c>
      <c r="C11" s="66">
        <v>0</v>
      </c>
      <c r="D11" s="66">
        <v>44597.897971998893</v>
      </c>
      <c r="E11" s="66">
        <v>0</v>
      </c>
      <c r="F11" s="66">
        <v>244206.48401270778</v>
      </c>
    </row>
    <row r="12" spans="1:6">
      <c r="A12" t="s">
        <v>41</v>
      </c>
      <c r="B12" s="66">
        <v>290692.19396387239</v>
      </c>
      <c r="C12" s="66">
        <v>0</v>
      </c>
      <c r="D12" s="66">
        <v>0</v>
      </c>
      <c r="E12" s="66">
        <v>0</v>
      </c>
      <c r="F12" s="66">
        <v>290692.19396387239</v>
      </c>
    </row>
    <row r="13" spans="1:6">
      <c r="A13" t="s">
        <v>42</v>
      </c>
      <c r="B13" s="66">
        <v>48385.466975885298</v>
      </c>
      <c r="C13" s="66">
        <v>0</v>
      </c>
      <c r="D13" s="66">
        <v>0</v>
      </c>
      <c r="E13" s="66">
        <v>0</v>
      </c>
      <c r="F13" s="66">
        <v>48385.466975885298</v>
      </c>
    </row>
    <row r="14" spans="1:6">
      <c r="A14" t="s">
        <v>44</v>
      </c>
      <c r="B14" s="66">
        <v>14359.626139308622</v>
      </c>
      <c r="C14" s="66">
        <v>0</v>
      </c>
      <c r="D14" s="66">
        <v>0</v>
      </c>
      <c r="E14" s="66">
        <v>0</v>
      </c>
      <c r="F14" s="66">
        <v>14359.626139308622</v>
      </c>
    </row>
    <row r="15" spans="1:6">
      <c r="A15" t="s">
        <v>45</v>
      </c>
      <c r="B15" s="66">
        <v>8400.0564826488026</v>
      </c>
      <c r="C15" s="66">
        <v>0</v>
      </c>
      <c r="D15" s="66">
        <v>0</v>
      </c>
      <c r="E15" s="66">
        <v>0</v>
      </c>
      <c r="F15" s="66">
        <v>8400.0564826488026</v>
      </c>
    </row>
    <row r="16" spans="1:6">
      <c r="A16" t="s">
        <v>46</v>
      </c>
      <c r="B16" s="66">
        <v>10671.02768566391</v>
      </c>
      <c r="C16" s="66">
        <v>0</v>
      </c>
      <c r="D16" s="66">
        <v>4955.3219968887661</v>
      </c>
      <c r="E16" s="66">
        <v>0</v>
      </c>
      <c r="F16" s="66">
        <v>15626.349682552676</v>
      </c>
    </row>
    <row r="17" spans="1:6">
      <c r="A17" t="s">
        <v>47</v>
      </c>
      <c r="B17" s="66">
        <v>18500.170156925069</v>
      </c>
      <c r="C17" s="66">
        <v>0</v>
      </c>
      <c r="D17" s="66">
        <v>0</v>
      </c>
      <c r="E17" s="66">
        <v>0</v>
      </c>
      <c r="F17" s="66">
        <v>18500.170156925069</v>
      </c>
    </row>
    <row r="18" spans="1:6">
      <c r="A18" t="s">
        <v>48</v>
      </c>
      <c r="B18" s="66">
        <v>230792.44556559084</v>
      </c>
      <c r="C18" s="66">
        <v>0</v>
      </c>
      <c r="D18" s="66">
        <v>19821.287987555068</v>
      </c>
      <c r="E18" s="66">
        <v>0</v>
      </c>
      <c r="F18" s="66">
        <v>250613.7335531459</v>
      </c>
    </row>
    <row r="19" spans="1:6">
      <c r="A19" t="s">
        <v>49</v>
      </c>
      <c r="B19" s="66">
        <v>0</v>
      </c>
      <c r="C19" s="66">
        <v>48539.710996605419</v>
      </c>
      <c r="D19" s="66">
        <v>0</v>
      </c>
      <c r="E19" s="66">
        <v>0</v>
      </c>
      <c r="F19" s="66">
        <v>48539.710996605419</v>
      </c>
    </row>
    <row r="20" spans="1:6">
      <c r="A20" t="s">
        <v>50</v>
      </c>
      <c r="B20" s="66">
        <v>0</v>
      </c>
      <c r="C20" s="66">
        <v>451.4482049535473</v>
      </c>
      <c r="D20" s="66">
        <v>0</v>
      </c>
      <c r="E20" s="66">
        <v>0</v>
      </c>
      <c r="F20" s="66">
        <v>451.4482049535473</v>
      </c>
    </row>
    <row r="21" spans="1:6">
      <c r="A21" t="s">
        <v>51</v>
      </c>
      <c r="B21" s="66">
        <v>0</v>
      </c>
      <c r="C21" s="66">
        <v>1751.6190352197636</v>
      </c>
      <c r="D21" s="66">
        <v>0</v>
      </c>
      <c r="E21" s="66">
        <v>0</v>
      </c>
      <c r="F21" s="66">
        <v>1751.6190352197636</v>
      </c>
    </row>
    <row r="22" spans="1:6">
      <c r="A22" t="s">
        <v>52</v>
      </c>
      <c r="B22" s="66">
        <v>0</v>
      </c>
      <c r="C22" s="66">
        <v>1083.4756918885134</v>
      </c>
      <c r="D22" s="66">
        <v>0</v>
      </c>
      <c r="E22" s="66">
        <v>0</v>
      </c>
      <c r="F22" s="66">
        <v>1083.4756918885134</v>
      </c>
    </row>
    <row r="23" spans="1:6">
      <c r="A23" t="s">
        <v>53</v>
      </c>
      <c r="B23" s="66">
        <v>0</v>
      </c>
      <c r="C23" s="66">
        <v>4026.9179881856417</v>
      </c>
      <c r="D23" s="66">
        <v>0</v>
      </c>
      <c r="E23" s="66">
        <v>0</v>
      </c>
      <c r="F23" s="66">
        <v>4026.9179881856417</v>
      </c>
    </row>
    <row r="24" spans="1:6">
      <c r="A24" t="s">
        <v>54</v>
      </c>
      <c r="B24" s="66">
        <v>0</v>
      </c>
      <c r="C24" s="66">
        <v>113349.61529973667</v>
      </c>
      <c r="D24" s="66">
        <v>0</v>
      </c>
      <c r="E24" s="66">
        <v>0</v>
      </c>
      <c r="F24" s="66">
        <v>113349.61529973667</v>
      </c>
    </row>
    <row r="25" spans="1:6">
      <c r="A25" t="s">
        <v>55</v>
      </c>
      <c r="B25" s="66">
        <v>0</v>
      </c>
      <c r="C25" s="66">
        <v>11647.36368780152</v>
      </c>
      <c r="D25" s="66">
        <v>0</v>
      </c>
      <c r="E25" s="66">
        <v>0</v>
      </c>
      <c r="F25" s="66">
        <v>11647.36368780152</v>
      </c>
    </row>
    <row r="26" spans="1:6">
      <c r="A26" t="s">
        <v>56</v>
      </c>
      <c r="B26" s="66">
        <v>0</v>
      </c>
      <c r="C26" s="66">
        <v>24649.071990463686</v>
      </c>
      <c r="D26" s="66">
        <v>0</v>
      </c>
      <c r="E26" s="66">
        <v>0</v>
      </c>
      <c r="F26" s="66">
        <v>24649.071990463686</v>
      </c>
    </row>
    <row r="27" spans="1:6">
      <c r="A27" t="s">
        <v>57</v>
      </c>
      <c r="B27" s="66">
        <v>0</v>
      </c>
      <c r="C27" s="66">
        <v>15277.007255628043</v>
      </c>
      <c r="D27" s="66">
        <v>0</v>
      </c>
      <c r="E27" s="66">
        <v>0</v>
      </c>
      <c r="F27" s="66">
        <v>15277.007255628043</v>
      </c>
    </row>
    <row r="28" spans="1:6">
      <c r="A28" t="s">
        <v>58</v>
      </c>
      <c r="B28" s="66">
        <v>0</v>
      </c>
      <c r="C28" s="66">
        <v>1101.5336200866557</v>
      </c>
      <c r="D28" s="66">
        <v>0</v>
      </c>
      <c r="E28" s="66">
        <v>0</v>
      </c>
      <c r="F28" s="66">
        <v>1101.5336200866557</v>
      </c>
    </row>
    <row r="29" spans="1:6">
      <c r="A29" t="s">
        <v>59</v>
      </c>
      <c r="B29" s="66">
        <v>0</v>
      </c>
      <c r="C29" s="66">
        <v>0</v>
      </c>
      <c r="D29" s="66">
        <v>0</v>
      </c>
      <c r="E29" s="66">
        <v>0</v>
      </c>
      <c r="F29" s="66">
        <v>0</v>
      </c>
    </row>
    <row r="30" spans="1:6">
      <c r="A30" t="s">
        <v>60</v>
      </c>
      <c r="B30" s="66">
        <v>0</v>
      </c>
      <c r="C30" s="66">
        <v>246319.16958675455</v>
      </c>
      <c r="D30" s="66">
        <v>0</v>
      </c>
      <c r="E30" s="66">
        <v>0</v>
      </c>
      <c r="F30" s="66">
        <v>246319.16958675455</v>
      </c>
    </row>
    <row r="31" spans="1:6">
      <c r="A31" t="s">
        <v>61</v>
      </c>
      <c r="B31" s="66">
        <v>0</v>
      </c>
      <c r="C31" s="66">
        <v>4604.7716905261832</v>
      </c>
      <c r="D31" s="66">
        <v>0</v>
      </c>
      <c r="E31" s="66">
        <v>0</v>
      </c>
      <c r="F31" s="66">
        <v>4604.7716905261832</v>
      </c>
    </row>
    <row r="32" spans="1:6">
      <c r="A32" t="s">
        <v>62</v>
      </c>
      <c r="B32" s="66">
        <v>0</v>
      </c>
      <c r="C32" s="66">
        <v>66344.82819997333</v>
      </c>
      <c r="D32" s="66">
        <v>0</v>
      </c>
      <c r="E32" s="66">
        <v>0</v>
      </c>
      <c r="F32" s="66">
        <v>66344.82819997333</v>
      </c>
    </row>
    <row r="33" spans="1:6">
      <c r="A33" t="s">
        <v>63</v>
      </c>
      <c r="B33" s="66">
        <v>0</v>
      </c>
      <c r="C33" s="66">
        <v>0</v>
      </c>
      <c r="D33" s="66">
        <v>0</v>
      </c>
      <c r="E33" s="66">
        <v>0</v>
      </c>
      <c r="F33" s="66">
        <v>0</v>
      </c>
    </row>
    <row r="34" spans="1:6">
      <c r="A34" t="s">
        <v>64</v>
      </c>
      <c r="B34" s="66">
        <v>0</v>
      </c>
      <c r="C34" s="66">
        <v>0</v>
      </c>
      <c r="D34" s="66">
        <v>0</v>
      </c>
      <c r="E34" s="66">
        <v>0</v>
      </c>
      <c r="F34" s="66">
        <v>0</v>
      </c>
    </row>
    <row r="35" spans="1:6">
      <c r="A35" t="s">
        <v>65</v>
      </c>
      <c r="B35" s="66">
        <v>0</v>
      </c>
      <c r="C35" s="66">
        <v>6013.2900899812503</v>
      </c>
      <c r="D35" s="66">
        <v>0</v>
      </c>
      <c r="E35" s="66">
        <v>0</v>
      </c>
      <c r="F35" s="66">
        <v>6013.2900899812503</v>
      </c>
    </row>
    <row r="36" spans="1:6">
      <c r="A36" t="s">
        <v>66</v>
      </c>
      <c r="B36" s="66">
        <v>0</v>
      </c>
      <c r="C36" s="66">
        <v>22274.454432408031</v>
      </c>
      <c r="D36" s="66">
        <v>0</v>
      </c>
      <c r="E36" s="66">
        <v>0</v>
      </c>
      <c r="F36" s="66">
        <v>22274.454432408031</v>
      </c>
    </row>
    <row r="37" spans="1:6">
      <c r="A37" t="s">
        <v>67</v>
      </c>
      <c r="B37" s="66">
        <v>0</v>
      </c>
      <c r="C37" s="66">
        <v>0</v>
      </c>
      <c r="D37" s="66">
        <v>0</v>
      </c>
      <c r="E37" s="66">
        <v>0</v>
      </c>
      <c r="F37" s="66">
        <v>0</v>
      </c>
    </row>
    <row r="38" spans="1:6">
      <c r="A38" t="s">
        <v>68</v>
      </c>
      <c r="B38" s="66">
        <v>0</v>
      </c>
      <c r="C38" s="66">
        <v>30382.46419337374</v>
      </c>
      <c r="D38" s="66">
        <v>0</v>
      </c>
      <c r="E38" s="66">
        <v>0</v>
      </c>
      <c r="F38" s="66">
        <v>30382.46419337374</v>
      </c>
    </row>
    <row r="39" spans="1:6">
      <c r="A39" t="s">
        <v>69</v>
      </c>
      <c r="B39" s="66">
        <v>0</v>
      </c>
      <c r="C39" s="66">
        <v>112392.54510523514</v>
      </c>
      <c r="D39" s="66">
        <v>0</v>
      </c>
      <c r="E39" s="66">
        <v>0</v>
      </c>
      <c r="F39" s="66">
        <v>112392.54510523514</v>
      </c>
    </row>
    <row r="40" spans="1:6">
      <c r="A40" t="s">
        <v>70</v>
      </c>
      <c r="B40" s="66">
        <v>0</v>
      </c>
      <c r="C40" s="66">
        <v>1435.6052917522804</v>
      </c>
      <c r="D40" s="66">
        <v>0</v>
      </c>
      <c r="E40" s="66">
        <v>0</v>
      </c>
      <c r="F40" s="66">
        <v>1435.6052917522804</v>
      </c>
    </row>
    <row r="41" spans="1:6">
      <c r="A41" t="s">
        <v>71</v>
      </c>
      <c r="B41" s="66">
        <v>0</v>
      </c>
      <c r="C41" s="66">
        <v>14076.155030451608</v>
      </c>
      <c r="D41" s="66">
        <v>0</v>
      </c>
      <c r="E41" s="66">
        <v>0</v>
      </c>
      <c r="F41" s="66">
        <v>14076.155030451608</v>
      </c>
    </row>
    <row r="42" spans="1:6">
      <c r="A42" t="s">
        <v>72</v>
      </c>
      <c r="B42" s="66">
        <v>0</v>
      </c>
      <c r="C42" s="66">
        <v>0</v>
      </c>
      <c r="D42" s="66">
        <v>0</v>
      </c>
      <c r="E42" s="66">
        <v>0</v>
      </c>
      <c r="F42" s="66">
        <v>0</v>
      </c>
    </row>
    <row r="43" spans="1:6">
      <c r="A43" t="s">
        <v>73</v>
      </c>
      <c r="B43" s="66">
        <v>0</v>
      </c>
      <c r="C43" s="66">
        <v>36.115856396283789</v>
      </c>
      <c r="D43" s="66">
        <v>0</v>
      </c>
      <c r="E43" s="66">
        <v>0</v>
      </c>
      <c r="F43" s="66">
        <v>36.115856396283789</v>
      </c>
    </row>
    <row r="44" spans="1:6">
      <c r="A44" t="s">
        <v>74</v>
      </c>
      <c r="B44" s="66">
        <v>0</v>
      </c>
      <c r="C44" s="66">
        <v>32386.89422336749</v>
      </c>
      <c r="D44" s="66">
        <v>0</v>
      </c>
      <c r="E44" s="66">
        <v>0</v>
      </c>
      <c r="F44" s="66">
        <v>32386.89422336749</v>
      </c>
    </row>
    <row r="45" spans="1:6">
      <c r="A45" t="s">
        <v>75</v>
      </c>
      <c r="B45" s="66">
        <v>0</v>
      </c>
      <c r="C45" s="66">
        <v>2835.0947271082769</v>
      </c>
      <c r="D45" s="66">
        <v>0</v>
      </c>
      <c r="E45" s="66">
        <v>0</v>
      </c>
      <c r="F45" s="66">
        <v>2835.0947271082769</v>
      </c>
    </row>
    <row r="46" spans="1:6">
      <c r="A46" t="s">
        <v>76</v>
      </c>
      <c r="B46" s="66">
        <v>0</v>
      </c>
      <c r="C46" s="66">
        <v>2961.5002244952707</v>
      </c>
      <c r="D46" s="66">
        <v>0</v>
      </c>
      <c r="E46" s="66">
        <v>0</v>
      </c>
      <c r="F46" s="66">
        <v>2961.5002244952707</v>
      </c>
    </row>
    <row r="47" spans="1:6">
      <c r="A47" t="s">
        <v>77</v>
      </c>
      <c r="B47" s="66">
        <v>0</v>
      </c>
      <c r="C47" s="66">
        <v>187585.75812229802</v>
      </c>
      <c r="D47" s="66">
        <v>0</v>
      </c>
      <c r="E47" s="66">
        <v>0</v>
      </c>
      <c r="F47" s="66">
        <v>187585.75812229802</v>
      </c>
    </row>
    <row r="48" spans="1:6">
      <c r="A48" t="s">
        <v>78</v>
      </c>
      <c r="B48" s="66">
        <v>0</v>
      </c>
      <c r="C48" s="66">
        <v>95688.961521953912</v>
      </c>
      <c r="D48" s="66">
        <v>0</v>
      </c>
      <c r="E48" s="66">
        <v>0</v>
      </c>
      <c r="F48" s="66">
        <v>95688.961521953912</v>
      </c>
    </row>
    <row r="49" spans="1:6">
      <c r="A49" t="s">
        <v>79</v>
      </c>
      <c r="B49" s="66">
        <v>0</v>
      </c>
      <c r="C49" s="66">
        <v>1038.3308713931588</v>
      </c>
      <c r="D49" s="66">
        <v>0</v>
      </c>
      <c r="E49" s="66">
        <v>0</v>
      </c>
      <c r="F49" s="66">
        <v>1038.3308713931588</v>
      </c>
    </row>
    <row r="50" spans="1:6">
      <c r="A50" t="s">
        <v>80</v>
      </c>
      <c r="B50" s="66">
        <v>0</v>
      </c>
      <c r="C50" s="66">
        <v>49406.491550116225</v>
      </c>
      <c r="D50" s="66">
        <v>0</v>
      </c>
      <c r="E50" s="66">
        <v>0</v>
      </c>
      <c r="F50" s="66">
        <v>49406.491550116225</v>
      </c>
    </row>
    <row r="51" spans="1:6">
      <c r="A51" t="s">
        <v>81</v>
      </c>
      <c r="B51" s="66">
        <v>0</v>
      </c>
      <c r="C51" s="66">
        <v>183324.08706753654</v>
      </c>
      <c r="D51" s="66">
        <v>0</v>
      </c>
      <c r="E51" s="66">
        <v>0</v>
      </c>
      <c r="F51" s="66">
        <v>183324.08706753654</v>
      </c>
    </row>
    <row r="52" spans="1:6">
      <c r="A52" t="s">
        <v>82</v>
      </c>
      <c r="B52" s="66">
        <v>0</v>
      </c>
      <c r="C52" s="66">
        <v>20044.300299937506</v>
      </c>
      <c r="D52" s="66">
        <v>0</v>
      </c>
      <c r="E52" s="66">
        <v>0</v>
      </c>
      <c r="F52" s="66">
        <v>20044.300299937506</v>
      </c>
    </row>
    <row r="53" spans="1:6">
      <c r="A53" t="s">
        <v>83</v>
      </c>
      <c r="B53" s="66">
        <v>0</v>
      </c>
      <c r="C53" s="66">
        <v>71825.409408109394</v>
      </c>
      <c r="D53" s="66">
        <v>0</v>
      </c>
      <c r="E53" s="66">
        <v>0</v>
      </c>
      <c r="F53" s="66">
        <v>71825.409408109394</v>
      </c>
    </row>
    <row r="54" spans="1:6">
      <c r="A54" t="s">
        <v>84</v>
      </c>
      <c r="B54" s="66">
        <v>0</v>
      </c>
      <c r="C54" s="66">
        <v>24549.753385373908</v>
      </c>
      <c r="D54" s="66">
        <v>0</v>
      </c>
      <c r="E54" s="66">
        <v>0</v>
      </c>
      <c r="F54" s="66">
        <v>24549.753385373908</v>
      </c>
    </row>
    <row r="55" spans="1:6">
      <c r="A55" t="s">
        <v>85</v>
      </c>
      <c r="B55" s="66">
        <v>0</v>
      </c>
      <c r="C55" s="66">
        <v>1065.4177636903717</v>
      </c>
      <c r="D55" s="66">
        <v>0</v>
      </c>
      <c r="E55" s="66">
        <v>0</v>
      </c>
      <c r="F55" s="66">
        <v>1065.4177636903717</v>
      </c>
    </row>
    <row r="56" spans="1:6">
      <c r="A56" t="s">
        <v>86</v>
      </c>
      <c r="B56" s="66">
        <v>0</v>
      </c>
      <c r="C56" s="66">
        <v>20567.980217683617</v>
      </c>
      <c r="D56" s="66">
        <v>0</v>
      </c>
      <c r="E56" s="66">
        <v>0</v>
      </c>
      <c r="F56" s="66">
        <v>20567.980217683617</v>
      </c>
    </row>
    <row r="57" spans="1:6">
      <c r="A57" t="s">
        <v>87</v>
      </c>
      <c r="B57" s="66">
        <v>0</v>
      </c>
      <c r="C57" s="66">
        <v>73983.512407069327</v>
      </c>
      <c r="D57" s="66">
        <v>0</v>
      </c>
      <c r="E57" s="66">
        <v>0</v>
      </c>
      <c r="F57" s="66">
        <v>73983.512407069327</v>
      </c>
    </row>
    <row r="58" spans="1:6">
      <c r="A58" t="s">
        <v>88</v>
      </c>
      <c r="B58" s="66">
        <v>0</v>
      </c>
      <c r="C58" s="66">
        <v>1309.1997943652873</v>
      </c>
      <c r="D58" s="66">
        <v>0</v>
      </c>
      <c r="E58" s="66">
        <v>0</v>
      </c>
      <c r="F58" s="66">
        <v>1309.1997943652873</v>
      </c>
    </row>
    <row r="59" spans="1:6">
      <c r="A59" t="s">
        <v>89</v>
      </c>
      <c r="B59" s="66">
        <v>0</v>
      </c>
      <c r="C59" s="66">
        <v>257686.63538748483</v>
      </c>
      <c r="D59" s="66">
        <v>0</v>
      </c>
      <c r="E59" s="66">
        <v>0</v>
      </c>
      <c r="F59" s="66">
        <v>257686.63538748483</v>
      </c>
    </row>
    <row r="60" spans="1:6">
      <c r="A60" t="s">
        <v>90</v>
      </c>
      <c r="B60" s="66">
        <v>0</v>
      </c>
      <c r="C60" s="66">
        <v>0</v>
      </c>
      <c r="D60" s="66">
        <v>0</v>
      </c>
      <c r="E60" s="66">
        <v>0</v>
      </c>
      <c r="F60" s="66">
        <v>0</v>
      </c>
    </row>
    <row r="61" spans="1:6">
      <c r="A61" t="s">
        <v>91</v>
      </c>
      <c r="B61" s="66">
        <v>0</v>
      </c>
      <c r="C61" s="66">
        <v>1612049.6873928173</v>
      </c>
      <c r="D61" s="66">
        <v>0</v>
      </c>
      <c r="E61" s="66">
        <v>0</v>
      </c>
      <c r="F61" s="66">
        <v>1612049.6873928173</v>
      </c>
    </row>
    <row r="62" spans="1:6">
      <c r="A62" t="s">
        <v>92</v>
      </c>
      <c r="B62" s="66">
        <v>0</v>
      </c>
      <c r="C62" s="66">
        <v>107029.34043038702</v>
      </c>
      <c r="D62" s="66">
        <v>0</v>
      </c>
      <c r="E62" s="66">
        <v>0</v>
      </c>
      <c r="F62" s="66">
        <v>107029.34043038702</v>
      </c>
    </row>
    <row r="63" spans="1:6">
      <c r="A63" t="s">
        <v>93</v>
      </c>
      <c r="B63" s="66">
        <v>0</v>
      </c>
      <c r="C63" s="66">
        <v>157365.81528270754</v>
      </c>
      <c r="D63" s="66">
        <v>0</v>
      </c>
      <c r="E63" s="66">
        <v>0</v>
      </c>
      <c r="F63" s="66">
        <v>157365.81528270754</v>
      </c>
    </row>
    <row r="64" spans="1:6">
      <c r="A64" t="s">
        <v>94</v>
      </c>
      <c r="B64" s="66">
        <v>0</v>
      </c>
      <c r="C64" s="66">
        <v>3819.2518139070103</v>
      </c>
      <c r="D64" s="66">
        <v>0</v>
      </c>
      <c r="E64" s="66">
        <v>0</v>
      </c>
      <c r="F64" s="66">
        <v>3819.2518139070103</v>
      </c>
    </row>
    <row r="65" spans="1:6">
      <c r="A65" t="s">
        <v>95</v>
      </c>
      <c r="B65" s="66">
        <v>0</v>
      </c>
      <c r="C65" s="66">
        <v>0</v>
      </c>
      <c r="D65" s="66">
        <v>0</v>
      </c>
      <c r="E65" s="66">
        <v>0</v>
      </c>
      <c r="F65" s="66">
        <v>0</v>
      </c>
    </row>
    <row r="66" spans="1:6">
      <c r="A66" t="s">
        <v>96</v>
      </c>
      <c r="B66" s="66">
        <v>0</v>
      </c>
      <c r="C66" s="66">
        <v>0</v>
      </c>
      <c r="D66" s="66">
        <v>0</v>
      </c>
      <c r="E66" s="66">
        <v>0</v>
      </c>
      <c r="F66" s="66">
        <v>0</v>
      </c>
    </row>
    <row r="67" spans="1:6">
      <c r="A67" t="s">
        <v>97</v>
      </c>
      <c r="B67" s="66">
        <v>0</v>
      </c>
      <c r="C67" s="66">
        <v>22211.25168371453</v>
      </c>
      <c r="D67" s="66">
        <v>0</v>
      </c>
      <c r="E67" s="66">
        <v>0</v>
      </c>
      <c r="F67" s="66">
        <v>22211.25168371453</v>
      </c>
    </row>
    <row r="68" spans="1:6">
      <c r="A68" t="s">
        <v>98</v>
      </c>
      <c r="B68" s="66">
        <v>0</v>
      </c>
      <c r="C68" s="66">
        <v>281956.49088578753</v>
      </c>
      <c r="D68" s="66">
        <v>0</v>
      </c>
      <c r="E68" s="66">
        <v>0</v>
      </c>
      <c r="F68" s="66">
        <v>281956.49088578753</v>
      </c>
    </row>
    <row r="69" spans="1:6">
      <c r="A69" t="s">
        <v>99</v>
      </c>
      <c r="B69" s="66">
        <v>0</v>
      </c>
      <c r="C69" s="66">
        <v>105115.20004138397</v>
      </c>
      <c r="D69" s="66">
        <v>0</v>
      </c>
      <c r="E69" s="66">
        <v>0</v>
      </c>
      <c r="F69" s="66">
        <v>105115.20004138397</v>
      </c>
    </row>
    <row r="70" spans="1:6">
      <c r="A70" t="s">
        <v>100</v>
      </c>
      <c r="B70" s="66">
        <v>0</v>
      </c>
      <c r="C70" s="66">
        <v>0</v>
      </c>
      <c r="D70" s="66">
        <v>0</v>
      </c>
      <c r="E70" s="66">
        <v>0</v>
      </c>
      <c r="F70" s="66">
        <v>0</v>
      </c>
    </row>
    <row r="71" spans="1:6">
      <c r="A71" t="s">
        <v>101</v>
      </c>
      <c r="B71" s="66">
        <v>0</v>
      </c>
      <c r="C71" s="66">
        <v>0</v>
      </c>
      <c r="D71" s="66">
        <v>0</v>
      </c>
      <c r="E71" s="66">
        <v>0</v>
      </c>
      <c r="F71" s="66">
        <v>0</v>
      </c>
    </row>
    <row r="72" spans="1:6">
      <c r="A72" t="s">
        <v>102</v>
      </c>
      <c r="B72" s="66">
        <v>0</v>
      </c>
      <c r="C72" s="66">
        <v>26211.082779602959</v>
      </c>
      <c r="D72" s="66">
        <v>0</v>
      </c>
      <c r="E72" s="66">
        <v>0</v>
      </c>
      <c r="F72" s="66">
        <v>26211.082779602959</v>
      </c>
    </row>
    <row r="73" spans="1:6">
      <c r="A73" t="s">
        <v>103</v>
      </c>
      <c r="B73" s="66">
        <v>0</v>
      </c>
      <c r="C73" s="66">
        <v>4839.5247571020273</v>
      </c>
      <c r="D73" s="66">
        <v>0</v>
      </c>
      <c r="E73" s="66">
        <v>0</v>
      </c>
      <c r="F73" s="66">
        <v>4839.5247571020273</v>
      </c>
    </row>
    <row r="74" spans="1:6">
      <c r="A74" t="s">
        <v>104</v>
      </c>
      <c r="B74" s="66">
        <v>0</v>
      </c>
      <c r="C74" s="66">
        <v>0</v>
      </c>
      <c r="D74" s="66">
        <v>0</v>
      </c>
      <c r="E74" s="66">
        <v>0</v>
      </c>
      <c r="F74" s="66">
        <v>0</v>
      </c>
    </row>
    <row r="75" spans="1:6">
      <c r="A75" t="s">
        <v>105</v>
      </c>
      <c r="B75" s="66">
        <v>0</v>
      </c>
      <c r="C75" s="66">
        <v>0</v>
      </c>
      <c r="D75" s="66">
        <v>0</v>
      </c>
      <c r="E75" s="66">
        <v>0</v>
      </c>
      <c r="F75" s="66">
        <v>0</v>
      </c>
    </row>
    <row r="76" spans="1:6">
      <c r="A76" t="s">
        <v>106</v>
      </c>
      <c r="B76" s="66">
        <v>0</v>
      </c>
      <c r="C76" s="66">
        <v>13272.577225634293</v>
      </c>
      <c r="D76" s="66">
        <v>0</v>
      </c>
      <c r="E76" s="66">
        <v>0</v>
      </c>
      <c r="F76" s="66">
        <v>13272.577225634293</v>
      </c>
    </row>
    <row r="77" spans="1:6">
      <c r="A77" t="s">
        <v>107</v>
      </c>
      <c r="B77" s="66">
        <v>0</v>
      </c>
      <c r="C77" s="66">
        <v>0</v>
      </c>
      <c r="D77" s="66">
        <v>0</v>
      </c>
      <c r="E77" s="66">
        <v>0</v>
      </c>
      <c r="F77" s="66">
        <v>0</v>
      </c>
    </row>
    <row r="78" spans="1:6">
      <c r="A78" t="s">
        <v>108</v>
      </c>
      <c r="B78" s="66">
        <v>0</v>
      </c>
      <c r="C78" s="66">
        <v>0</v>
      </c>
      <c r="D78" s="66">
        <v>0</v>
      </c>
      <c r="E78" s="66">
        <v>0</v>
      </c>
      <c r="F78" s="66">
        <v>0</v>
      </c>
    </row>
    <row r="79" spans="1:6">
      <c r="A79" t="s">
        <v>109</v>
      </c>
      <c r="B79" s="66">
        <v>0</v>
      </c>
      <c r="C79" s="66">
        <v>0</v>
      </c>
      <c r="D79" s="66">
        <v>0</v>
      </c>
      <c r="E79" s="66">
        <v>0</v>
      </c>
      <c r="F79" s="66">
        <v>0</v>
      </c>
    </row>
    <row r="80" spans="1:6">
      <c r="A80" t="s">
        <v>110</v>
      </c>
      <c r="B80" s="66">
        <v>0</v>
      </c>
      <c r="C80" s="66">
        <v>0</v>
      </c>
      <c r="D80" s="66">
        <v>0</v>
      </c>
      <c r="E80" s="66">
        <v>0</v>
      </c>
      <c r="F80" s="66">
        <v>0</v>
      </c>
    </row>
    <row r="81" spans="1:6">
      <c r="A81" t="s">
        <v>111</v>
      </c>
      <c r="B81" s="66">
        <v>0</v>
      </c>
      <c r="C81" s="66">
        <v>0</v>
      </c>
      <c r="D81" s="66">
        <v>0</v>
      </c>
      <c r="E81" s="66">
        <v>0</v>
      </c>
      <c r="F81" s="66">
        <v>0</v>
      </c>
    </row>
    <row r="82" spans="1:6">
      <c r="A82" t="s">
        <v>112</v>
      </c>
      <c r="B82" s="66">
        <v>0</v>
      </c>
      <c r="C82" s="66">
        <v>796282.40182526503</v>
      </c>
      <c r="D82" s="66">
        <v>0</v>
      </c>
      <c r="E82" s="66">
        <v>0</v>
      </c>
      <c r="F82" s="66">
        <v>796282.40182526503</v>
      </c>
    </row>
    <row r="83" spans="1:6">
      <c r="A83" t="s">
        <v>113</v>
      </c>
      <c r="B83" s="66">
        <v>0</v>
      </c>
      <c r="C83" s="66">
        <v>0</v>
      </c>
      <c r="D83" s="66">
        <v>0</v>
      </c>
      <c r="E83" s="66">
        <v>0</v>
      </c>
      <c r="F83" s="66">
        <v>0</v>
      </c>
    </row>
    <row r="84" spans="1:6">
      <c r="A84" t="s">
        <v>114</v>
      </c>
      <c r="B84" s="66">
        <v>0</v>
      </c>
      <c r="C84" s="66">
        <v>0</v>
      </c>
      <c r="D84" s="66">
        <v>0</v>
      </c>
      <c r="E84" s="66">
        <v>0</v>
      </c>
      <c r="F84" s="66">
        <v>0</v>
      </c>
    </row>
    <row r="85" spans="1:6">
      <c r="A85" t="s">
        <v>115</v>
      </c>
      <c r="B85" s="66">
        <v>0</v>
      </c>
      <c r="C85" s="66">
        <v>140454.56552514769</v>
      </c>
      <c r="D85" s="66">
        <v>0</v>
      </c>
      <c r="E85" s="66">
        <v>0</v>
      </c>
      <c r="F85" s="66">
        <v>140454.56552514769</v>
      </c>
    </row>
    <row r="86" spans="1:6">
      <c r="A86" t="s">
        <v>116</v>
      </c>
      <c r="B86" s="66">
        <v>0</v>
      </c>
      <c r="C86" s="66">
        <v>119001.74682575511</v>
      </c>
      <c r="D86" s="66">
        <v>0</v>
      </c>
      <c r="E86" s="66">
        <v>0</v>
      </c>
      <c r="F86" s="66">
        <v>119001.74682575511</v>
      </c>
    </row>
    <row r="87" spans="1:6">
      <c r="A87" t="s">
        <v>117</v>
      </c>
      <c r="B87" s="66">
        <v>0</v>
      </c>
      <c r="C87" s="66">
        <v>0</v>
      </c>
      <c r="D87" s="66">
        <v>0</v>
      </c>
      <c r="E87" s="66">
        <v>0</v>
      </c>
      <c r="F87" s="66">
        <v>0</v>
      </c>
    </row>
    <row r="88" spans="1:6">
      <c r="A88" t="s">
        <v>118</v>
      </c>
      <c r="B88" s="66">
        <v>0</v>
      </c>
      <c r="C88" s="66">
        <v>0</v>
      </c>
      <c r="D88" s="66">
        <v>0</v>
      </c>
      <c r="E88" s="66">
        <v>0</v>
      </c>
      <c r="F88" s="66">
        <v>0</v>
      </c>
    </row>
    <row r="89" spans="1:6">
      <c r="A89" t="s">
        <v>119</v>
      </c>
      <c r="B89" s="66">
        <v>0</v>
      </c>
      <c r="C89" s="66">
        <v>1083114.5333245508</v>
      </c>
      <c r="D89" s="66">
        <v>0</v>
      </c>
      <c r="E89" s="66">
        <v>0</v>
      </c>
      <c r="F89" s="66">
        <v>1083114.5333245508</v>
      </c>
    </row>
    <row r="90" spans="1:6">
      <c r="A90" t="s">
        <v>120</v>
      </c>
      <c r="B90" s="66">
        <v>0</v>
      </c>
      <c r="C90" s="66">
        <v>160476.29341483751</v>
      </c>
      <c r="D90" s="66">
        <v>0</v>
      </c>
      <c r="E90" s="66">
        <v>0</v>
      </c>
      <c r="F90" s="66">
        <v>160476.29341483751</v>
      </c>
    </row>
    <row r="91" spans="1:6">
      <c r="A91" t="s">
        <v>121</v>
      </c>
      <c r="B91" s="66">
        <v>0</v>
      </c>
      <c r="C91" s="66">
        <v>68836.822291316901</v>
      </c>
      <c r="D91" s="66">
        <v>0</v>
      </c>
      <c r="E91" s="66">
        <v>0</v>
      </c>
      <c r="F91" s="66">
        <v>68836.822291316901</v>
      </c>
    </row>
    <row r="92" spans="1:6">
      <c r="A92" t="s">
        <v>122</v>
      </c>
      <c r="B92" s="66">
        <v>0</v>
      </c>
      <c r="C92" s="66">
        <v>650.0854151331082</v>
      </c>
      <c r="D92" s="66">
        <v>0</v>
      </c>
      <c r="E92" s="66">
        <v>0</v>
      </c>
      <c r="F92" s="66">
        <v>650.0854151331082</v>
      </c>
    </row>
    <row r="93" spans="1:6">
      <c r="A93" t="s">
        <v>123</v>
      </c>
      <c r="B93" s="66">
        <v>0</v>
      </c>
      <c r="C93" s="66">
        <v>5706.3053106128382</v>
      </c>
      <c r="D93" s="66">
        <v>0</v>
      </c>
      <c r="E93" s="66">
        <v>0</v>
      </c>
      <c r="F93" s="66">
        <v>5706.3053106128382</v>
      </c>
    </row>
    <row r="94" spans="1:6">
      <c r="A94" t="s">
        <v>124</v>
      </c>
      <c r="B94" s="66">
        <v>0</v>
      </c>
      <c r="C94" s="66">
        <v>176534.3060650352</v>
      </c>
      <c r="D94" s="66">
        <v>0</v>
      </c>
      <c r="E94" s="66">
        <v>0</v>
      </c>
      <c r="F94" s="66">
        <v>176534.3060650352</v>
      </c>
    </row>
    <row r="95" spans="1:6">
      <c r="A95" t="s">
        <v>125</v>
      </c>
      <c r="B95" s="66">
        <v>0</v>
      </c>
      <c r="C95" s="66">
        <v>0</v>
      </c>
      <c r="D95" s="66">
        <v>0</v>
      </c>
      <c r="E95" s="66">
        <v>0</v>
      </c>
      <c r="F95" s="66">
        <v>0</v>
      </c>
    </row>
    <row r="96" spans="1:6">
      <c r="A96" t="s">
        <v>126</v>
      </c>
      <c r="B96" s="66">
        <v>0</v>
      </c>
      <c r="C96" s="66">
        <v>2094.7196709844598</v>
      </c>
      <c r="D96" s="66">
        <v>0</v>
      </c>
      <c r="E96" s="66">
        <v>0</v>
      </c>
      <c r="F96" s="66">
        <v>2094.7196709844598</v>
      </c>
    </row>
    <row r="97" spans="1:6">
      <c r="A97" t="s">
        <v>127</v>
      </c>
      <c r="B97" s="66">
        <v>0</v>
      </c>
      <c r="C97" s="66">
        <v>110767.33156740238</v>
      </c>
      <c r="D97" s="66">
        <v>0</v>
      </c>
      <c r="E97" s="66">
        <v>0</v>
      </c>
      <c r="F97" s="66">
        <v>110767.33156740238</v>
      </c>
    </row>
    <row r="98" spans="1:6">
      <c r="A98" t="s">
        <v>128</v>
      </c>
      <c r="B98" s="66">
        <v>0</v>
      </c>
      <c r="C98" s="66">
        <v>21868.151047949836</v>
      </c>
      <c r="D98" s="66">
        <v>0</v>
      </c>
      <c r="E98" s="66">
        <v>0</v>
      </c>
      <c r="F98" s="66">
        <v>21868.151047949836</v>
      </c>
    </row>
    <row r="99" spans="1:6">
      <c r="A99" t="s">
        <v>129</v>
      </c>
      <c r="B99" s="66">
        <v>0</v>
      </c>
      <c r="C99" s="66">
        <v>177897.6796439949</v>
      </c>
      <c r="D99" s="66">
        <v>0</v>
      </c>
      <c r="E99" s="66">
        <v>0</v>
      </c>
      <c r="F99" s="66">
        <v>177897.6796439949</v>
      </c>
    </row>
    <row r="100" spans="1:6">
      <c r="A100" t="s">
        <v>130</v>
      </c>
      <c r="B100" s="66">
        <v>0</v>
      </c>
      <c r="C100" s="66">
        <v>35799.842652816311</v>
      </c>
      <c r="D100" s="66">
        <v>0</v>
      </c>
      <c r="E100" s="66">
        <v>0</v>
      </c>
      <c r="F100" s="66">
        <v>35799.842652816311</v>
      </c>
    </row>
    <row r="101" spans="1:6">
      <c r="A101" t="s">
        <v>131</v>
      </c>
      <c r="B101" s="66">
        <v>0</v>
      </c>
      <c r="C101" s="66">
        <v>202194.62203459479</v>
      </c>
      <c r="D101" s="66">
        <v>0</v>
      </c>
      <c r="E101" s="66">
        <v>0</v>
      </c>
      <c r="F101" s="66">
        <v>202194.62203459479</v>
      </c>
    </row>
    <row r="102" spans="1:6">
      <c r="A102" t="s">
        <v>132</v>
      </c>
      <c r="B102" s="66">
        <v>0</v>
      </c>
      <c r="C102" s="66">
        <v>49243.97019633295</v>
      </c>
      <c r="D102" s="66">
        <v>0</v>
      </c>
      <c r="E102" s="66">
        <v>0</v>
      </c>
      <c r="F102" s="66">
        <v>49243.97019633295</v>
      </c>
    </row>
    <row r="103" spans="1:6">
      <c r="A103" t="s">
        <v>133</v>
      </c>
      <c r="B103" s="66">
        <v>0</v>
      </c>
      <c r="C103" s="66">
        <v>16685.525655083111</v>
      </c>
      <c r="D103" s="66">
        <v>0</v>
      </c>
      <c r="E103" s="66">
        <v>0</v>
      </c>
      <c r="F103" s="66">
        <v>16685.525655083111</v>
      </c>
    </row>
    <row r="104" spans="1:6">
      <c r="A104" t="s">
        <v>134</v>
      </c>
      <c r="B104" s="66">
        <v>0</v>
      </c>
      <c r="C104" s="66">
        <v>7918.4015148852195</v>
      </c>
      <c r="D104" s="66">
        <v>0</v>
      </c>
      <c r="E104" s="66">
        <v>0</v>
      </c>
      <c r="F104" s="66">
        <v>7918.4015148852195</v>
      </c>
    </row>
    <row r="105" spans="1:6">
      <c r="A105" t="s">
        <v>135</v>
      </c>
      <c r="B105" s="66">
        <v>0</v>
      </c>
      <c r="C105" s="66">
        <v>0</v>
      </c>
      <c r="D105" s="66">
        <v>0</v>
      </c>
      <c r="E105" s="66">
        <v>0</v>
      </c>
      <c r="F105" s="66">
        <v>0</v>
      </c>
    </row>
    <row r="106" spans="1:6">
      <c r="A106" t="s">
        <v>136</v>
      </c>
      <c r="B106" s="66">
        <v>0</v>
      </c>
      <c r="C106" s="66">
        <v>64159.818887998154</v>
      </c>
      <c r="D106" s="66">
        <v>0</v>
      </c>
      <c r="E106" s="66">
        <v>0</v>
      </c>
      <c r="F106" s="66">
        <v>64159.818887998154</v>
      </c>
    </row>
    <row r="107" spans="1:6">
      <c r="A107" t="s">
        <v>137</v>
      </c>
      <c r="B107" s="66">
        <v>0</v>
      </c>
      <c r="C107" s="66">
        <v>0</v>
      </c>
      <c r="D107" s="66">
        <v>0</v>
      </c>
      <c r="E107" s="66">
        <v>0</v>
      </c>
      <c r="F107" s="66">
        <v>0</v>
      </c>
    </row>
    <row r="108" spans="1:6">
      <c r="A108" t="s">
        <v>138</v>
      </c>
      <c r="B108" s="66">
        <v>0</v>
      </c>
      <c r="C108" s="66">
        <v>0</v>
      </c>
      <c r="D108" s="66">
        <v>0</v>
      </c>
      <c r="E108" s="66">
        <v>0</v>
      </c>
      <c r="F108" s="66">
        <v>0</v>
      </c>
    </row>
    <row r="109" spans="1:6">
      <c r="A109" t="s">
        <v>139</v>
      </c>
      <c r="B109" s="66">
        <v>0</v>
      </c>
      <c r="C109" s="66">
        <v>451.4482049535473</v>
      </c>
      <c r="D109" s="66">
        <v>0</v>
      </c>
      <c r="E109" s="66">
        <v>0</v>
      </c>
      <c r="F109" s="66">
        <v>451.4482049535473</v>
      </c>
    </row>
    <row r="110" spans="1:6">
      <c r="A110" t="s">
        <v>140</v>
      </c>
      <c r="B110" s="66">
        <v>0</v>
      </c>
      <c r="C110" s="66">
        <v>0</v>
      </c>
      <c r="D110" s="66">
        <v>0</v>
      </c>
      <c r="E110" s="66">
        <v>0</v>
      </c>
      <c r="F110" s="66">
        <v>0</v>
      </c>
    </row>
    <row r="111" spans="1:6">
      <c r="A111" t="s">
        <v>141</v>
      </c>
      <c r="B111" s="66">
        <v>0</v>
      </c>
      <c r="C111" s="66">
        <v>0</v>
      </c>
      <c r="D111" s="66">
        <v>0</v>
      </c>
      <c r="E111" s="66">
        <v>0</v>
      </c>
      <c r="F111" s="66">
        <v>0</v>
      </c>
    </row>
    <row r="112" spans="1:6">
      <c r="A112" t="s">
        <v>142</v>
      </c>
      <c r="B112" s="66">
        <v>0</v>
      </c>
      <c r="C112" s="66">
        <v>0</v>
      </c>
      <c r="D112" s="66">
        <v>0</v>
      </c>
      <c r="E112" s="66">
        <v>0</v>
      </c>
      <c r="F112" s="66">
        <v>0</v>
      </c>
    </row>
    <row r="113" spans="1:6">
      <c r="A113" t="s">
        <v>143</v>
      </c>
      <c r="B113" s="66">
        <v>0</v>
      </c>
      <c r="C113" s="66">
        <v>0</v>
      </c>
      <c r="D113" s="66">
        <v>0</v>
      </c>
      <c r="E113" s="66">
        <v>0</v>
      </c>
      <c r="F113" s="66">
        <v>0</v>
      </c>
    </row>
    <row r="114" spans="1:6">
      <c r="A114" t="s">
        <v>144</v>
      </c>
      <c r="B114" s="66">
        <v>0</v>
      </c>
      <c r="C114" s="66">
        <v>0</v>
      </c>
      <c r="D114" s="66">
        <v>0</v>
      </c>
      <c r="E114" s="66">
        <v>0</v>
      </c>
      <c r="F114" s="66">
        <v>0</v>
      </c>
    </row>
    <row r="115" spans="1:6">
      <c r="A115" t="s">
        <v>145</v>
      </c>
      <c r="B115" s="66">
        <v>0</v>
      </c>
      <c r="C115" s="66">
        <v>83933.250264963528</v>
      </c>
      <c r="D115" s="66">
        <v>0</v>
      </c>
      <c r="E115" s="66">
        <v>0</v>
      </c>
      <c r="F115" s="66">
        <v>83933.250264963528</v>
      </c>
    </row>
    <row r="116" spans="1:6">
      <c r="A116" t="s">
        <v>146</v>
      </c>
      <c r="B116" s="66">
        <v>0</v>
      </c>
      <c r="C116" s="66">
        <v>3774.1069934116554</v>
      </c>
      <c r="D116" s="66">
        <v>0</v>
      </c>
      <c r="E116" s="66">
        <v>0</v>
      </c>
      <c r="F116" s="66">
        <v>3774.1069934116554</v>
      </c>
    </row>
    <row r="117" spans="1:6">
      <c r="A117" t="s">
        <v>147</v>
      </c>
      <c r="B117" s="66">
        <v>0</v>
      </c>
      <c r="C117" s="66">
        <v>354522.27535002079</v>
      </c>
      <c r="D117" s="66">
        <v>0</v>
      </c>
      <c r="E117" s="66">
        <v>0</v>
      </c>
      <c r="F117" s="66">
        <v>354522.27535002079</v>
      </c>
    </row>
    <row r="118" spans="1:6">
      <c r="A118" t="s">
        <v>148</v>
      </c>
      <c r="B118" s="66">
        <v>0</v>
      </c>
      <c r="C118" s="66">
        <v>0</v>
      </c>
      <c r="D118" s="66">
        <v>0</v>
      </c>
      <c r="E118" s="66">
        <v>0</v>
      </c>
      <c r="F118" s="66">
        <v>0</v>
      </c>
    </row>
    <row r="119" spans="1:6">
      <c r="A119" t="s">
        <v>149</v>
      </c>
      <c r="B119" s="66">
        <v>0</v>
      </c>
      <c r="C119" s="66">
        <v>810295.3541070231</v>
      </c>
      <c r="D119" s="66">
        <v>0</v>
      </c>
      <c r="E119" s="66">
        <v>0</v>
      </c>
      <c r="F119" s="66">
        <v>810295.3541070231</v>
      </c>
    </row>
    <row r="120" spans="1:6">
      <c r="A120" t="s">
        <v>150</v>
      </c>
      <c r="B120" s="66">
        <v>0</v>
      </c>
      <c r="C120" s="66">
        <v>0</v>
      </c>
      <c r="D120" s="66">
        <v>0</v>
      </c>
      <c r="E120" s="66">
        <v>0</v>
      </c>
      <c r="F120" s="66">
        <v>0</v>
      </c>
    </row>
    <row r="121" spans="1:6">
      <c r="A121" t="s">
        <v>151</v>
      </c>
      <c r="B121" s="66">
        <v>0</v>
      </c>
      <c r="C121" s="66">
        <v>0</v>
      </c>
      <c r="D121" s="66">
        <v>0</v>
      </c>
      <c r="E121" s="66">
        <v>0</v>
      </c>
      <c r="F121" s="66">
        <v>0</v>
      </c>
    </row>
    <row r="122" spans="1:6">
      <c r="A122" t="s">
        <v>152</v>
      </c>
      <c r="B122" s="66">
        <v>0</v>
      </c>
      <c r="C122" s="66">
        <v>21019.428422637167</v>
      </c>
      <c r="D122" s="66">
        <v>0</v>
      </c>
      <c r="E122" s="66">
        <v>0</v>
      </c>
      <c r="F122" s="66">
        <v>21019.428422637167</v>
      </c>
    </row>
    <row r="123" spans="1:6">
      <c r="A123" t="s">
        <v>153</v>
      </c>
      <c r="B123" s="66">
        <v>0</v>
      </c>
      <c r="C123" s="66">
        <v>9191.4854528542237</v>
      </c>
      <c r="D123" s="66">
        <v>0</v>
      </c>
      <c r="E123" s="66">
        <v>0</v>
      </c>
      <c r="F123" s="66">
        <v>9191.4854528542237</v>
      </c>
    </row>
    <row r="124" spans="1:6">
      <c r="A124" t="s">
        <v>154</v>
      </c>
      <c r="B124" s="66">
        <v>0</v>
      </c>
      <c r="C124" s="66">
        <v>357962.31067176681</v>
      </c>
      <c r="D124" s="66">
        <v>0</v>
      </c>
      <c r="E124" s="66">
        <v>0</v>
      </c>
      <c r="F124" s="66">
        <v>357962.31067176681</v>
      </c>
    </row>
    <row r="125" spans="1:6">
      <c r="A125" t="s">
        <v>155</v>
      </c>
      <c r="B125" s="66">
        <v>0</v>
      </c>
      <c r="C125" s="66">
        <v>0</v>
      </c>
      <c r="D125" s="66">
        <v>0</v>
      </c>
      <c r="E125" s="66">
        <v>0</v>
      </c>
      <c r="F125" s="66">
        <v>0</v>
      </c>
    </row>
    <row r="126" spans="1:6">
      <c r="A126" t="s">
        <v>156</v>
      </c>
      <c r="B126" s="66">
        <v>0</v>
      </c>
      <c r="C126" s="66">
        <v>114857.45230428154</v>
      </c>
      <c r="D126" s="66">
        <v>0</v>
      </c>
      <c r="E126" s="66">
        <v>0</v>
      </c>
      <c r="F126" s="66">
        <v>114857.45230428154</v>
      </c>
    </row>
    <row r="127" spans="1:6">
      <c r="A127" t="s">
        <v>157</v>
      </c>
      <c r="B127" s="66">
        <v>0</v>
      </c>
      <c r="C127" s="66">
        <v>12604.433882303043</v>
      </c>
      <c r="D127" s="66">
        <v>0</v>
      </c>
      <c r="E127" s="66">
        <v>0</v>
      </c>
      <c r="F127" s="66">
        <v>12604.433882303043</v>
      </c>
    </row>
    <row r="128" spans="1:6">
      <c r="A128" t="s">
        <v>158</v>
      </c>
      <c r="B128" s="66">
        <v>0</v>
      </c>
      <c r="C128" s="66">
        <v>49961.772842209088</v>
      </c>
      <c r="D128" s="66">
        <v>0</v>
      </c>
      <c r="E128" s="66">
        <v>0</v>
      </c>
      <c r="F128" s="66">
        <v>49961.772842209088</v>
      </c>
    </row>
    <row r="129" spans="1:6">
      <c r="A129" t="s">
        <v>159</v>
      </c>
      <c r="B129" s="66">
        <v>0</v>
      </c>
      <c r="C129" s="66">
        <v>0</v>
      </c>
      <c r="D129" s="66">
        <v>0</v>
      </c>
      <c r="E129" s="66">
        <v>0</v>
      </c>
      <c r="F129" s="66">
        <v>0</v>
      </c>
    </row>
    <row r="130" spans="1:6">
      <c r="A130" t="s">
        <v>160</v>
      </c>
      <c r="B130" s="66">
        <v>0</v>
      </c>
      <c r="C130" s="66">
        <v>9480.412304024494</v>
      </c>
      <c r="D130" s="66">
        <v>0</v>
      </c>
      <c r="E130" s="66">
        <v>0</v>
      </c>
      <c r="F130" s="66">
        <v>9480.412304024494</v>
      </c>
    </row>
    <row r="131" spans="1:6">
      <c r="A131" t="s">
        <v>161</v>
      </c>
      <c r="B131" s="66">
        <v>0</v>
      </c>
      <c r="C131" s="66">
        <v>43952.997234277376</v>
      </c>
      <c r="D131" s="66">
        <v>0</v>
      </c>
      <c r="E131" s="66">
        <v>0</v>
      </c>
      <c r="F131" s="66">
        <v>43952.997234277376</v>
      </c>
    </row>
    <row r="132" spans="1:6">
      <c r="A132" t="s">
        <v>162</v>
      </c>
      <c r="B132" s="66">
        <v>0</v>
      </c>
      <c r="C132" s="66">
        <v>0</v>
      </c>
      <c r="D132" s="66">
        <v>0</v>
      </c>
      <c r="E132" s="66">
        <v>0</v>
      </c>
      <c r="F132" s="66">
        <v>0</v>
      </c>
    </row>
    <row r="133" spans="1:6">
      <c r="A133" t="s">
        <v>163</v>
      </c>
      <c r="B133" s="66">
        <v>0</v>
      </c>
      <c r="C133" s="66">
        <v>350820.40006940172</v>
      </c>
      <c r="D133" s="66">
        <v>0</v>
      </c>
      <c r="E133" s="66">
        <v>0</v>
      </c>
      <c r="F133" s="66">
        <v>350820.40006940172</v>
      </c>
    </row>
    <row r="134" spans="1:6">
      <c r="A134" t="s">
        <v>164</v>
      </c>
      <c r="B134" s="66">
        <v>0</v>
      </c>
      <c r="C134" s="66">
        <v>0</v>
      </c>
      <c r="D134" s="66">
        <v>0</v>
      </c>
      <c r="E134" s="66">
        <v>0</v>
      </c>
      <c r="F134" s="66">
        <v>0</v>
      </c>
    </row>
    <row r="135" spans="1:6">
      <c r="A135" t="s">
        <v>165</v>
      </c>
      <c r="B135" s="66">
        <v>0</v>
      </c>
      <c r="C135" s="66">
        <v>0</v>
      </c>
      <c r="D135" s="66">
        <v>0</v>
      </c>
      <c r="E135" s="66">
        <v>0</v>
      </c>
      <c r="F135" s="66">
        <v>0</v>
      </c>
    </row>
    <row r="136" spans="1:6">
      <c r="A136" t="s">
        <v>166</v>
      </c>
      <c r="B136" s="66">
        <v>0</v>
      </c>
      <c r="C136" s="66">
        <v>5364929.2069910653</v>
      </c>
      <c r="D136" s="66">
        <v>0</v>
      </c>
      <c r="E136" s="66">
        <v>0</v>
      </c>
      <c r="F136" s="66">
        <v>5364929.2069910653</v>
      </c>
    </row>
    <row r="137" spans="1:6">
      <c r="A137" t="s">
        <v>167</v>
      </c>
      <c r="B137" s="66">
        <v>0</v>
      </c>
      <c r="C137" s="66">
        <v>21254.181489213013</v>
      </c>
      <c r="D137" s="66">
        <v>0</v>
      </c>
      <c r="E137" s="66">
        <v>0</v>
      </c>
      <c r="F137" s="66">
        <v>21254.181489213013</v>
      </c>
    </row>
    <row r="138" spans="1:6">
      <c r="A138" t="s">
        <v>168</v>
      </c>
      <c r="B138" s="66">
        <v>0</v>
      </c>
      <c r="C138" s="66">
        <v>0</v>
      </c>
      <c r="D138" s="66">
        <v>0</v>
      </c>
      <c r="E138" s="66">
        <v>0</v>
      </c>
      <c r="F138" s="66">
        <v>0</v>
      </c>
    </row>
    <row r="139" spans="1:6">
      <c r="A139" t="s">
        <v>169</v>
      </c>
      <c r="B139" s="66">
        <v>0</v>
      </c>
      <c r="C139" s="66">
        <v>261433.65548859932</v>
      </c>
      <c r="D139" s="66">
        <v>0</v>
      </c>
      <c r="E139" s="66">
        <v>0</v>
      </c>
      <c r="F139" s="66">
        <v>261433.65548859932</v>
      </c>
    </row>
    <row r="140" spans="1:6">
      <c r="A140" t="s">
        <v>170</v>
      </c>
      <c r="B140" s="66">
        <v>0</v>
      </c>
      <c r="C140" s="66">
        <v>25831.866287441982</v>
      </c>
      <c r="D140" s="66">
        <v>0</v>
      </c>
      <c r="E140" s="66">
        <v>0</v>
      </c>
      <c r="F140" s="66">
        <v>25831.866287441982</v>
      </c>
    </row>
    <row r="141" spans="1:6">
      <c r="A141" t="s">
        <v>171</v>
      </c>
      <c r="B141" s="66">
        <v>0</v>
      </c>
      <c r="C141" s="66">
        <v>0</v>
      </c>
      <c r="D141" s="66">
        <v>0</v>
      </c>
      <c r="E141" s="66">
        <v>0</v>
      </c>
      <c r="F141" s="66">
        <v>0</v>
      </c>
    </row>
    <row r="142" spans="1:6">
      <c r="A142" t="s">
        <v>172</v>
      </c>
      <c r="B142" s="66">
        <v>0</v>
      </c>
      <c r="C142" s="66">
        <v>0</v>
      </c>
      <c r="D142" s="66">
        <v>0</v>
      </c>
      <c r="E142" s="66">
        <v>0</v>
      </c>
      <c r="F142" s="66">
        <v>0</v>
      </c>
    </row>
    <row r="143" spans="1:6">
      <c r="A143" t="s">
        <v>173</v>
      </c>
      <c r="B143" s="66">
        <v>0</v>
      </c>
      <c r="C143" s="66">
        <v>0</v>
      </c>
      <c r="D143" s="66">
        <v>0</v>
      </c>
      <c r="E143" s="66">
        <v>0</v>
      </c>
      <c r="F143" s="66">
        <v>0</v>
      </c>
    </row>
    <row r="144" spans="1:6">
      <c r="A144" t="s">
        <v>174</v>
      </c>
      <c r="B144" s="66">
        <v>0</v>
      </c>
      <c r="C144" s="66">
        <v>43754.360024097805</v>
      </c>
      <c r="D144" s="66">
        <v>0</v>
      </c>
      <c r="E144" s="66">
        <v>0</v>
      </c>
      <c r="F144" s="66">
        <v>43754.360024097805</v>
      </c>
    </row>
    <row r="145" spans="1:6">
      <c r="A145" t="s">
        <v>175</v>
      </c>
      <c r="B145" s="66">
        <v>0</v>
      </c>
      <c r="C145" s="66">
        <v>0</v>
      </c>
      <c r="D145" s="66">
        <v>0</v>
      </c>
      <c r="E145" s="66">
        <v>0</v>
      </c>
      <c r="F145" s="66">
        <v>0</v>
      </c>
    </row>
    <row r="146" spans="1:6">
      <c r="A146" t="s">
        <v>176</v>
      </c>
      <c r="B146" s="66">
        <v>0</v>
      </c>
      <c r="C146" s="66">
        <v>219737.89927908964</v>
      </c>
      <c r="D146" s="66">
        <v>0</v>
      </c>
      <c r="E146" s="66">
        <v>0</v>
      </c>
      <c r="F146" s="66">
        <v>219737.89927908964</v>
      </c>
    </row>
    <row r="147" spans="1:6">
      <c r="A147" t="s">
        <v>177</v>
      </c>
      <c r="B147" s="66">
        <v>0</v>
      </c>
      <c r="C147" s="66">
        <v>0</v>
      </c>
      <c r="D147" s="66">
        <v>0</v>
      </c>
      <c r="E147" s="66">
        <v>0</v>
      </c>
      <c r="F147" s="66">
        <v>0</v>
      </c>
    </row>
    <row r="148" spans="1:6">
      <c r="A148" t="s">
        <v>178</v>
      </c>
      <c r="B148" s="66">
        <v>0</v>
      </c>
      <c r="C148" s="66">
        <v>656839.08027921326</v>
      </c>
      <c r="D148" s="66">
        <v>0</v>
      </c>
      <c r="E148" s="66">
        <v>0</v>
      </c>
      <c r="F148" s="66">
        <v>656839.08027921326</v>
      </c>
    </row>
    <row r="149" spans="1:6">
      <c r="A149" t="s">
        <v>179</v>
      </c>
      <c r="B149" s="66">
        <v>0</v>
      </c>
      <c r="C149" s="66">
        <v>89910.424498548498</v>
      </c>
      <c r="D149" s="66">
        <v>0</v>
      </c>
      <c r="E149" s="66">
        <v>0</v>
      </c>
      <c r="F149" s="66">
        <v>89910.424498548498</v>
      </c>
    </row>
    <row r="150" spans="1:6">
      <c r="A150" t="s">
        <v>180</v>
      </c>
      <c r="B150" s="66">
        <v>0</v>
      </c>
      <c r="C150" s="66">
        <v>22662.699888668078</v>
      </c>
      <c r="D150" s="66">
        <v>0</v>
      </c>
      <c r="E150" s="66">
        <v>0</v>
      </c>
      <c r="F150" s="66">
        <v>22662.699888668078</v>
      </c>
    </row>
    <row r="151" spans="1:6">
      <c r="A151" t="s">
        <v>181</v>
      </c>
      <c r="B151" s="66">
        <v>0</v>
      </c>
      <c r="C151" s="66">
        <v>17552.306208593924</v>
      </c>
      <c r="D151" s="66">
        <v>0</v>
      </c>
      <c r="E151" s="66">
        <v>0</v>
      </c>
      <c r="F151" s="66">
        <v>17552.306208593924</v>
      </c>
    </row>
    <row r="152" spans="1:6">
      <c r="A152" t="s">
        <v>182</v>
      </c>
      <c r="B152" s="66">
        <v>0</v>
      </c>
      <c r="C152" s="66">
        <v>0</v>
      </c>
      <c r="D152" s="66">
        <v>0</v>
      </c>
      <c r="E152" s="66">
        <v>0</v>
      </c>
      <c r="F152" s="66">
        <v>0</v>
      </c>
    </row>
    <row r="153" spans="1:6">
      <c r="A153" t="s">
        <v>183</v>
      </c>
      <c r="B153" s="66">
        <v>0</v>
      </c>
      <c r="C153" s="66">
        <v>0</v>
      </c>
      <c r="D153" s="66">
        <v>0</v>
      </c>
      <c r="E153" s="66">
        <v>0</v>
      </c>
      <c r="F153" s="66">
        <v>0</v>
      </c>
    </row>
    <row r="154" spans="1:6">
      <c r="A154" t="s">
        <v>184</v>
      </c>
      <c r="B154" s="66">
        <v>0</v>
      </c>
      <c r="C154" s="66">
        <v>157943.66898504811</v>
      </c>
      <c r="D154" s="66">
        <v>0</v>
      </c>
      <c r="E154" s="66">
        <v>0</v>
      </c>
      <c r="F154" s="66">
        <v>157943.66898504811</v>
      </c>
    </row>
    <row r="155" spans="1:6">
      <c r="A155" t="s">
        <v>185</v>
      </c>
      <c r="B155" s="66">
        <v>0</v>
      </c>
      <c r="C155" s="66">
        <v>426167.10547614872</v>
      </c>
      <c r="D155" s="66">
        <v>0</v>
      </c>
      <c r="E155" s="66">
        <v>0</v>
      </c>
      <c r="F155" s="66">
        <v>426167.10547614872</v>
      </c>
    </row>
    <row r="156" spans="1:6">
      <c r="A156" t="s">
        <v>186</v>
      </c>
      <c r="B156" s="66">
        <v>0</v>
      </c>
      <c r="C156" s="66">
        <v>0</v>
      </c>
      <c r="D156" s="66">
        <v>0</v>
      </c>
      <c r="E156" s="66">
        <v>0</v>
      </c>
      <c r="F156" s="66">
        <v>0</v>
      </c>
    </row>
    <row r="157" spans="1:6">
      <c r="A157" t="s">
        <v>187</v>
      </c>
      <c r="B157" s="66">
        <v>0</v>
      </c>
      <c r="C157" s="66">
        <v>0</v>
      </c>
      <c r="D157" s="66">
        <v>0</v>
      </c>
      <c r="E157" s="66">
        <v>0</v>
      </c>
      <c r="F157" s="66">
        <v>0</v>
      </c>
    </row>
    <row r="158" spans="1:6">
      <c r="A158" t="s">
        <v>188</v>
      </c>
      <c r="B158" s="66">
        <v>0</v>
      </c>
      <c r="C158" s="66">
        <v>0</v>
      </c>
      <c r="D158" s="66">
        <v>0</v>
      </c>
      <c r="E158" s="66">
        <v>0</v>
      </c>
      <c r="F158" s="66">
        <v>0</v>
      </c>
    </row>
    <row r="159" spans="1:6">
      <c r="A159" t="s">
        <v>189</v>
      </c>
      <c r="B159" s="66">
        <v>0</v>
      </c>
      <c r="C159" s="66">
        <v>139009.93126929633</v>
      </c>
      <c r="D159" s="66">
        <v>0</v>
      </c>
      <c r="E159" s="66">
        <v>0</v>
      </c>
      <c r="F159" s="66">
        <v>139009.93126929633</v>
      </c>
    </row>
    <row r="160" spans="1:6">
      <c r="A160" t="s">
        <v>190</v>
      </c>
      <c r="B160" s="66">
        <v>0</v>
      </c>
      <c r="C160" s="66">
        <v>8749.0662119997487</v>
      </c>
      <c r="D160" s="66">
        <v>0</v>
      </c>
      <c r="E160" s="66">
        <v>0</v>
      </c>
      <c r="F160" s="66">
        <v>8749.0662119997487</v>
      </c>
    </row>
    <row r="161" spans="1:6">
      <c r="A161" t="s">
        <v>191</v>
      </c>
      <c r="B161" s="66">
        <v>0</v>
      </c>
      <c r="C161" s="66">
        <v>63256.922478091052</v>
      </c>
      <c r="D161" s="66">
        <v>0</v>
      </c>
      <c r="E161" s="66">
        <v>0</v>
      </c>
      <c r="F161" s="66">
        <v>63256.922478091052</v>
      </c>
    </row>
    <row r="162" spans="1:6">
      <c r="A162" t="s">
        <v>192</v>
      </c>
      <c r="B162" s="66">
        <v>0</v>
      </c>
      <c r="C162" s="66">
        <v>56268.504265410142</v>
      </c>
      <c r="D162" s="66">
        <v>0</v>
      </c>
      <c r="E162" s="66">
        <v>0</v>
      </c>
      <c r="F162" s="66">
        <v>56268.504265410142</v>
      </c>
    </row>
    <row r="163" spans="1:6">
      <c r="A163" t="s">
        <v>193</v>
      </c>
      <c r="B163" s="66">
        <v>0</v>
      </c>
      <c r="C163" s="66">
        <v>0</v>
      </c>
      <c r="D163" s="66">
        <v>0</v>
      </c>
      <c r="E163" s="66">
        <v>0</v>
      </c>
      <c r="F163" s="66">
        <v>0</v>
      </c>
    </row>
    <row r="164" spans="1:6">
      <c r="A164" t="s">
        <v>194</v>
      </c>
      <c r="B164" s="66">
        <v>0</v>
      </c>
      <c r="C164" s="66">
        <v>268981.8694754226</v>
      </c>
      <c r="D164" s="66">
        <v>0</v>
      </c>
      <c r="E164" s="66">
        <v>0</v>
      </c>
      <c r="F164" s="66">
        <v>268981.8694754226</v>
      </c>
    </row>
    <row r="165" spans="1:6">
      <c r="A165" t="s">
        <v>195</v>
      </c>
      <c r="B165" s="66">
        <v>0</v>
      </c>
      <c r="C165" s="66">
        <v>68620.127152939211</v>
      </c>
      <c r="D165" s="66">
        <v>0</v>
      </c>
      <c r="E165" s="66">
        <v>0</v>
      </c>
      <c r="F165" s="66">
        <v>68620.127152939211</v>
      </c>
    </row>
    <row r="166" spans="1:6">
      <c r="A166" t="s">
        <v>196</v>
      </c>
      <c r="B166" s="66">
        <v>0</v>
      </c>
      <c r="C166" s="66">
        <v>1058357.1137648982</v>
      </c>
      <c r="D166" s="66">
        <v>0</v>
      </c>
      <c r="E166" s="66">
        <v>0</v>
      </c>
      <c r="F166" s="66">
        <v>1058357.1137648982</v>
      </c>
    </row>
    <row r="167" spans="1:6">
      <c r="A167" t="s">
        <v>197</v>
      </c>
      <c r="B167" s="66">
        <v>0</v>
      </c>
      <c r="C167" s="66">
        <v>274146.4369400912</v>
      </c>
      <c r="D167" s="66">
        <v>0</v>
      </c>
      <c r="E167" s="66">
        <v>0</v>
      </c>
      <c r="F167" s="66">
        <v>274146.4369400912</v>
      </c>
    </row>
    <row r="168" spans="1:6">
      <c r="A168" t="s">
        <v>198</v>
      </c>
      <c r="B168" s="66">
        <v>0</v>
      </c>
      <c r="C168" s="66">
        <v>0</v>
      </c>
      <c r="D168" s="66">
        <v>0</v>
      </c>
      <c r="E168" s="66">
        <v>0</v>
      </c>
      <c r="F168" s="66">
        <v>0</v>
      </c>
    </row>
    <row r="169" spans="1:6">
      <c r="A169" t="s">
        <v>199</v>
      </c>
      <c r="B169" s="66">
        <v>0</v>
      </c>
      <c r="C169" s="66">
        <v>420632.35048341833</v>
      </c>
      <c r="D169" s="66">
        <v>0</v>
      </c>
      <c r="E169" s="66">
        <v>0</v>
      </c>
      <c r="F169" s="66">
        <v>420632.35048341833</v>
      </c>
    </row>
    <row r="170" spans="1:6">
      <c r="A170" t="s">
        <v>200</v>
      </c>
      <c r="B170" s="66">
        <v>0</v>
      </c>
      <c r="C170" s="66">
        <v>20008.18444354122</v>
      </c>
      <c r="D170" s="66">
        <v>0</v>
      </c>
      <c r="E170" s="66">
        <v>0</v>
      </c>
      <c r="F170" s="66">
        <v>20008.18444354122</v>
      </c>
    </row>
    <row r="171" spans="1:6">
      <c r="A171" t="s">
        <v>201</v>
      </c>
      <c r="B171" s="66">
        <v>0</v>
      </c>
      <c r="C171" s="66">
        <v>57667.993700766143</v>
      </c>
      <c r="D171" s="66">
        <v>0</v>
      </c>
      <c r="E171" s="66">
        <v>0</v>
      </c>
      <c r="F171" s="66">
        <v>57667.993700766143</v>
      </c>
    </row>
    <row r="172" spans="1:6">
      <c r="A172" t="s">
        <v>202</v>
      </c>
      <c r="B172" s="66">
        <v>0</v>
      </c>
      <c r="C172" s="66">
        <v>5417.3784594425679</v>
      </c>
      <c r="D172" s="66">
        <v>0</v>
      </c>
      <c r="E172" s="66">
        <v>0</v>
      </c>
      <c r="F172" s="66">
        <v>5417.3784594425679</v>
      </c>
    </row>
    <row r="173" spans="1:6">
      <c r="A173" t="s">
        <v>203</v>
      </c>
      <c r="B173" s="66">
        <v>0</v>
      </c>
      <c r="C173" s="66">
        <v>0</v>
      </c>
      <c r="D173" s="66">
        <v>0</v>
      </c>
      <c r="E173" s="66">
        <v>0</v>
      </c>
      <c r="F173" s="66">
        <v>0</v>
      </c>
    </row>
    <row r="174" spans="1:6">
      <c r="A174" t="s">
        <v>204</v>
      </c>
      <c r="B174" s="66">
        <v>0</v>
      </c>
      <c r="C174" s="66">
        <v>17498.132423999497</v>
      </c>
      <c r="D174" s="66">
        <v>0</v>
      </c>
      <c r="E174" s="66">
        <v>0</v>
      </c>
      <c r="F174" s="66">
        <v>17498.132423999497</v>
      </c>
    </row>
    <row r="175" spans="1:6">
      <c r="A175" t="s">
        <v>205</v>
      </c>
      <c r="B175" s="66">
        <v>0</v>
      </c>
      <c r="C175" s="66">
        <v>0</v>
      </c>
      <c r="D175" s="66">
        <v>0</v>
      </c>
      <c r="E175" s="66">
        <v>0</v>
      </c>
      <c r="F175" s="66">
        <v>0</v>
      </c>
    </row>
    <row r="176" spans="1:6">
      <c r="A176" t="s">
        <v>206</v>
      </c>
      <c r="B176" s="66">
        <v>0</v>
      </c>
      <c r="C176" s="66">
        <v>578124.57126351283</v>
      </c>
      <c r="D176" s="66">
        <v>0</v>
      </c>
      <c r="E176" s="66">
        <v>0</v>
      </c>
      <c r="F176" s="66">
        <v>578124.57126351283</v>
      </c>
    </row>
    <row r="177" spans="1:6">
      <c r="A177" t="s">
        <v>207</v>
      </c>
      <c r="B177" s="66">
        <v>0</v>
      </c>
      <c r="C177" s="66">
        <v>87617.067617384484</v>
      </c>
      <c r="D177" s="66">
        <v>0</v>
      </c>
      <c r="E177" s="66">
        <v>0</v>
      </c>
      <c r="F177" s="66">
        <v>87617.067617384484</v>
      </c>
    </row>
    <row r="178" spans="1:6">
      <c r="A178" t="s">
        <v>208</v>
      </c>
      <c r="B178" s="66">
        <v>0</v>
      </c>
      <c r="C178" s="66">
        <v>343245.09919028118</v>
      </c>
      <c r="D178" s="66">
        <v>0</v>
      </c>
      <c r="E178" s="66">
        <v>0</v>
      </c>
      <c r="F178" s="66">
        <v>343245.09919028118</v>
      </c>
    </row>
    <row r="179" spans="1:6">
      <c r="A179" t="s">
        <v>209</v>
      </c>
      <c r="B179" s="66">
        <v>0</v>
      </c>
      <c r="C179" s="66">
        <v>0</v>
      </c>
      <c r="D179" s="66">
        <v>0</v>
      </c>
      <c r="E179" s="66">
        <v>0</v>
      </c>
      <c r="F179" s="66">
        <v>0</v>
      </c>
    </row>
    <row r="180" spans="1:6">
      <c r="A180" t="s">
        <v>210</v>
      </c>
      <c r="B180" s="66">
        <v>0</v>
      </c>
      <c r="C180" s="66">
        <v>0</v>
      </c>
      <c r="D180" s="66">
        <v>0</v>
      </c>
      <c r="E180" s="66">
        <v>0</v>
      </c>
      <c r="F180" s="66">
        <v>0</v>
      </c>
    </row>
    <row r="181" spans="1:6">
      <c r="A181" t="s">
        <v>211</v>
      </c>
      <c r="B181" s="66">
        <v>0</v>
      </c>
      <c r="C181" s="66">
        <v>11430.668549423819</v>
      </c>
      <c r="D181" s="66">
        <v>0</v>
      </c>
      <c r="E181" s="66">
        <v>0</v>
      </c>
      <c r="F181" s="66">
        <v>11430.668549423819</v>
      </c>
    </row>
    <row r="182" spans="1:6">
      <c r="A182" t="s">
        <v>212</v>
      </c>
      <c r="B182" s="66">
        <v>0</v>
      </c>
      <c r="C182" s="66">
        <v>41894.393419689193</v>
      </c>
      <c r="D182" s="66">
        <v>0</v>
      </c>
      <c r="E182" s="66">
        <v>0</v>
      </c>
      <c r="F182" s="66">
        <v>41894.393419689193</v>
      </c>
    </row>
    <row r="183" spans="1:6">
      <c r="A183" t="s">
        <v>213</v>
      </c>
      <c r="B183" s="66">
        <v>0</v>
      </c>
      <c r="C183" s="66">
        <v>0</v>
      </c>
      <c r="D183" s="66">
        <v>0</v>
      </c>
      <c r="E183" s="66">
        <v>0</v>
      </c>
      <c r="F183" s="66">
        <v>0</v>
      </c>
    </row>
    <row r="184" spans="1:6">
      <c r="A184" t="s">
        <v>214</v>
      </c>
      <c r="B184" s="66">
        <v>0</v>
      </c>
      <c r="C184" s="66">
        <v>0</v>
      </c>
      <c r="D184" s="66">
        <v>0</v>
      </c>
      <c r="E184" s="66">
        <v>0</v>
      </c>
      <c r="F184" s="66">
        <v>0</v>
      </c>
    </row>
    <row r="185" spans="1:6">
      <c r="A185" t="s">
        <v>215</v>
      </c>
      <c r="B185" s="66">
        <v>0</v>
      </c>
      <c r="C185" s="66">
        <v>11087.567913659122</v>
      </c>
      <c r="D185" s="66">
        <v>0</v>
      </c>
      <c r="E185" s="66">
        <v>0</v>
      </c>
      <c r="F185" s="66">
        <v>11087.567913659122</v>
      </c>
    </row>
    <row r="186" spans="1:6">
      <c r="A186" t="s">
        <v>216</v>
      </c>
      <c r="B186" s="66">
        <v>0</v>
      </c>
      <c r="C186" s="66">
        <v>363731.81873107312</v>
      </c>
      <c r="D186" s="66">
        <v>0</v>
      </c>
      <c r="E186" s="66">
        <v>0</v>
      </c>
      <c r="F186" s="66">
        <v>363731.81873107312</v>
      </c>
    </row>
    <row r="187" spans="1:6">
      <c r="A187" t="s">
        <v>217</v>
      </c>
      <c r="B187" s="66">
        <v>0</v>
      </c>
      <c r="C187" s="66">
        <v>0</v>
      </c>
      <c r="D187" s="66">
        <v>0</v>
      </c>
      <c r="E187" s="66">
        <v>0</v>
      </c>
      <c r="F187" s="66">
        <v>0</v>
      </c>
    </row>
    <row r="188" spans="1:6">
      <c r="A188" t="s">
        <v>218</v>
      </c>
      <c r="B188" s="66">
        <v>0</v>
      </c>
      <c r="C188" s="66">
        <v>0</v>
      </c>
      <c r="D188" s="66">
        <v>0</v>
      </c>
      <c r="E188" s="66">
        <v>0</v>
      </c>
      <c r="F188" s="66">
        <v>0</v>
      </c>
    </row>
    <row r="189" spans="1:6">
      <c r="A189" t="s">
        <v>219</v>
      </c>
      <c r="B189" s="66">
        <v>0</v>
      </c>
      <c r="C189" s="66">
        <v>568951.14373885666</v>
      </c>
      <c r="D189" s="66">
        <v>0</v>
      </c>
      <c r="E189" s="66">
        <v>0</v>
      </c>
      <c r="F189" s="66">
        <v>568951.14373885666</v>
      </c>
    </row>
    <row r="190" spans="1:6">
      <c r="A190" t="s">
        <v>220</v>
      </c>
      <c r="B190" s="66">
        <v>0</v>
      </c>
      <c r="C190" s="66">
        <v>0</v>
      </c>
      <c r="D190" s="66">
        <v>0</v>
      </c>
      <c r="E190" s="66">
        <v>0</v>
      </c>
      <c r="F190" s="66">
        <v>0</v>
      </c>
    </row>
    <row r="191" spans="1:6">
      <c r="A191" t="s">
        <v>221</v>
      </c>
      <c r="B191" s="66">
        <v>0</v>
      </c>
      <c r="C191" s="66">
        <v>7602.387771417737</v>
      </c>
      <c r="D191" s="66">
        <v>0</v>
      </c>
      <c r="E191" s="66">
        <v>0</v>
      </c>
      <c r="F191" s="66">
        <v>7602.387771417737</v>
      </c>
    </row>
    <row r="192" spans="1:6">
      <c r="A192" t="s">
        <v>222</v>
      </c>
      <c r="B192" s="66">
        <v>0</v>
      </c>
      <c r="C192" s="66">
        <v>220974.86736066241</v>
      </c>
      <c r="D192" s="66">
        <v>0</v>
      </c>
      <c r="E192" s="66">
        <v>0</v>
      </c>
      <c r="F192" s="66">
        <v>220974.86736066241</v>
      </c>
    </row>
    <row r="193" spans="1:6">
      <c r="A193" t="s">
        <v>223</v>
      </c>
      <c r="B193" s="66">
        <v>0</v>
      </c>
      <c r="C193" s="66">
        <v>0</v>
      </c>
      <c r="D193" s="66">
        <v>0</v>
      </c>
      <c r="E193" s="66">
        <v>0</v>
      </c>
      <c r="F193" s="66">
        <v>0</v>
      </c>
    </row>
    <row r="194" spans="1:6">
      <c r="A194" t="s">
        <v>224</v>
      </c>
      <c r="B194" s="66">
        <v>0</v>
      </c>
      <c r="C194" s="66">
        <v>3011620.0042092134</v>
      </c>
      <c r="D194" s="66">
        <v>0</v>
      </c>
      <c r="E194" s="66">
        <v>244491.690086847</v>
      </c>
      <c r="F194" s="66">
        <v>3256111.6942960606</v>
      </c>
    </row>
    <row r="195" spans="1:6">
      <c r="A195" t="s">
        <v>225</v>
      </c>
      <c r="B195" s="66">
        <v>0</v>
      </c>
      <c r="C195" s="66">
        <v>109115.03113727241</v>
      </c>
      <c r="D195" s="66">
        <v>0</v>
      </c>
      <c r="E195" s="66">
        <v>0</v>
      </c>
      <c r="F195" s="66">
        <v>109115.03113727241</v>
      </c>
    </row>
    <row r="196" spans="1:6">
      <c r="A196" t="s">
        <v>226</v>
      </c>
      <c r="B196" s="66">
        <v>0</v>
      </c>
      <c r="C196" s="66">
        <v>86307.867823019173</v>
      </c>
      <c r="D196" s="66">
        <v>0</v>
      </c>
      <c r="E196" s="66">
        <v>0</v>
      </c>
      <c r="F196" s="66">
        <v>86307.867823019173</v>
      </c>
    </row>
    <row r="197" spans="1:6">
      <c r="A197" t="s">
        <v>227</v>
      </c>
      <c r="B197" s="66">
        <v>0</v>
      </c>
      <c r="C197" s="66">
        <v>0</v>
      </c>
      <c r="D197" s="66">
        <v>0</v>
      </c>
      <c r="E197" s="66">
        <v>0</v>
      </c>
      <c r="F197" s="66">
        <v>0</v>
      </c>
    </row>
    <row r="198" spans="1:6">
      <c r="A198" t="s">
        <v>228</v>
      </c>
      <c r="B198" s="66">
        <v>0</v>
      </c>
      <c r="C198" s="66">
        <v>6627.2596487180745</v>
      </c>
      <c r="D198" s="66">
        <v>0</v>
      </c>
      <c r="E198" s="66">
        <v>0</v>
      </c>
      <c r="F198" s="66">
        <v>6627.2596487180745</v>
      </c>
    </row>
    <row r="199" spans="1:6">
      <c r="A199" t="s">
        <v>229</v>
      </c>
      <c r="B199" s="66">
        <v>0</v>
      </c>
      <c r="C199" s="66">
        <v>0</v>
      </c>
      <c r="D199" s="66">
        <v>0</v>
      </c>
      <c r="E199" s="66">
        <v>0</v>
      </c>
      <c r="F199" s="66">
        <v>0</v>
      </c>
    </row>
    <row r="200" spans="1:6">
      <c r="A200" t="s">
        <v>230</v>
      </c>
      <c r="B200" s="66">
        <v>0</v>
      </c>
      <c r="C200" s="66">
        <v>0</v>
      </c>
      <c r="D200" s="66">
        <v>0</v>
      </c>
      <c r="E200" s="66">
        <v>0</v>
      </c>
      <c r="F200" s="66">
        <v>0</v>
      </c>
    </row>
    <row r="201" spans="1:6">
      <c r="A201" t="s">
        <v>231</v>
      </c>
      <c r="B201" s="66">
        <v>0</v>
      </c>
      <c r="C201" s="66">
        <v>0</v>
      </c>
      <c r="D201" s="66">
        <v>0</v>
      </c>
      <c r="E201" s="66">
        <v>0</v>
      </c>
      <c r="F201" s="66">
        <v>0</v>
      </c>
    </row>
    <row r="202" spans="1:6">
      <c r="A202" t="s">
        <v>232</v>
      </c>
      <c r="B202" s="66">
        <v>0</v>
      </c>
      <c r="C202" s="66">
        <v>598006.350209667</v>
      </c>
      <c r="D202" s="66">
        <v>0</v>
      </c>
      <c r="E202" s="66">
        <v>0</v>
      </c>
      <c r="F202" s="66">
        <v>598006.350209667</v>
      </c>
    </row>
    <row r="203" spans="1:6">
      <c r="A203" t="s">
        <v>233</v>
      </c>
      <c r="B203" s="66">
        <v>0</v>
      </c>
      <c r="C203" s="66">
        <v>0</v>
      </c>
      <c r="D203" s="66">
        <v>0</v>
      </c>
      <c r="E203" s="66">
        <v>0</v>
      </c>
      <c r="F203" s="66">
        <v>0</v>
      </c>
    </row>
    <row r="204" spans="1:6">
      <c r="A204" t="s">
        <v>234</v>
      </c>
      <c r="B204" s="66">
        <v>0</v>
      </c>
      <c r="C204" s="66">
        <v>100519.45731495688</v>
      </c>
      <c r="D204" s="66">
        <v>0</v>
      </c>
      <c r="E204" s="66">
        <v>0</v>
      </c>
      <c r="F204" s="66">
        <v>100519.45731495688</v>
      </c>
    </row>
    <row r="205" spans="1:6">
      <c r="A205" t="s">
        <v>235</v>
      </c>
      <c r="B205" s="66">
        <v>0</v>
      </c>
      <c r="C205" s="66">
        <v>0</v>
      </c>
      <c r="D205" s="66">
        <v>0</v>
      </c>
      <c r="E205" s="66">
        <v>0</v>
      </c>
      <c r="F205" s="66">
        <v>0</v>
      </c>
    </row>
    <row r="206" spans="1:6">
      <c r="A206" t="s">
        <v>236</v>
      </c>
      <c r="B206" s="66">
        <v>0</v>
      </c>
      <c r="C206" s="66">
        <v>0</v>
      </c>
      <c r="D206" s="66">
        <v>0</v>
      </c>
      <c r="E206" s="66">
        <v>0</v>
      </c>
      <c r="F206" s="66">
        <v>0</v>
      </c>
    </row>
    <row r="207" spans="1:6">
      <c r="A207" t="s">
        <v>237</v>
      </c>
      <c r="B207" s="66">
        <v>0</v>
      </c>
      <c r="C207" s="66">
        <v>7963.5463353805753</v>
      </c>
      <c r="D207" s="66">
        <v>0</v>
      </c>
      <c r="E207" s="66">
        <v>0</v>
      </c>
      <c r="F207" s="66">
        <v>7963.5463353805753</v>
      </c>
    </row>
    <row r="208" spans="1:6">
      <c r="A208" t="s">
        <v>238</v>
      </c>
      <c r="B208" s="66">
        <v>0</v>
      </c>
      <c r="C208" s="66">
        <v>0</v>
      </c>
      <c r="D208" s="66">
        <v>0</v>
      </c>
      <c r="E208" s="66">
        <v>0</v>
      </c>
      <c r="F208" s="66">
        <v>0</v>
      </c>
    </row>
    <row r="209" spans="1:6">
      <c r="A209" t="s">
        <v>239</v>
      </c>
      <c r="B209" s="66">
        <v>0</v>
      </c>
      <c r="C209" s="66">
        <v>750984.08894022612</v>
      </c>
      <c r="D209" s="66">
        <v>0</v>
      </c>
      <c r="E209" s="66">
        <v>0</v>
      </c>
      <c r="F209" s="66">
        <v>750984.08894022612</v>
      </c>
    </row>
    <row r="210" spans="1:6">
      <c r="A210" t="s">
        <v>240</v>
      </c>
      <c r="B210" s="66">
        <v>0</v>
      </c>
      <c r="C210" s="66">
        <v>24269.85549830271</v>
      </c>
      <c r="D210" s="66">
        <v>0</v>
      </c>
      <c r="E210" s="66">
        <v>0</v>
      </c>
      <c r="F210" s="66">
        <v>24269.85549830271</v>
      </c>
    </row>
    <row r="211" spans="1:6">
      <c r="A211" t="s">
        <v>241</v>
      </c>
      <c r="B211" s="66">
        <v>0</v>
      </c>
      <c r="C211" s="66">
        <v>59356.409987292413</v>
      </c>
      <c r="D211" s="66">
        <v>0</v>
      </c>
      <c r="E211" s="66">
        <v>0</v>
      </c>
      <c r="F211" s="66">
        <v>59356.409987292413</v>
      </c>
    </row>
    <row r="212" spans="1:6">
      <c r="A212" t="s">
        <v>242</v>
      </c>
      <c r="B212" s="66">
        <v>0</v>
      </c>
      <c r="C212" s="66">
        <v>49894.055611466065</v>
      </c>
      <c r="D212" s="66">
        <v>0</v>
      </c>
      <c r="E212" s="66">
        <v>0</v>
      </c>
      <c r="F212" s="66">
        <v>49894.055611466065</v>
      </c>
    </row>
    <row r="213" spans="1:6">
      <c r="A213" t="s">
        <v>243</v>
      </c>
      <c r="B213" s="66">
        <v>0</v>
      </c>
      <c r="C213" s="66">
        <v>1896.0824608048988</v>
      </c>
      <c r="D213" s="66">
        <v>0</v>
      </c>
      <c r="E213" s="66">
        <v>0</v>
      </c>
      <c r="F213" s="66">
        <v>1896.0824608048988</v>
      </c>
    </row>
    <row r="214" spans="1:6">
      <c r="A214" t="s">
        <v>244</v>
      </c>
      <c r="B214" s="66">
        <v>0</v>
      </c>
      <c r="C214" s="66">
        <v>3774.1069934116554</v>
      </c>
      <c r="D214" s="66">
        <v>0</v>
      </c>
      <c r="E214" s="66">
        <v>0</v>
      </c>
      <c r="F214" s="66">
        <v>3774.1069934116554</v>
      </c>
    </row>
    <row r="215" spans="1:6">
      <c r="A215" t="s">
        <v>245</v>
      </c>
      <c r="B215" s="66">
        <v>0</v>
      </c>
      <c r="C215" s="66">
        <v>0</v>
      </c>
      <c r="D215" s="66">
        <v>0</v>
      </c>
      <c r="E215" s="66">
        <v>0</v>
      </c>
      <c r="F215" s="66">
        <v>0</v>
      </c>
    </row>
    <row r="216" spans="1:6">
      <c r="A216" t="s">
        <v>246</v>
      </c>
      <c r="B216" s="66">
        <v>0</v>
      </c>
      <c r="C216" s="66">
        <v>0</v>
      </c>
      <c r="D216" s="66">
        <v>0</v>
      </c>
      <c r="E216" s="66">
        <v>0</v>
      </c>
      <c r="F216" s="66">
        <v>0</v>
      </c>
    </row>
    <row r="217" spans="1:6">
      <c r="A217" t="s">
        <v>247</v>
      </c>
      <c r="B217" s="66">
        <v>0</v>
      </c>
      <c r="C217" s="66">
        <v>0</v>
      </c>
      <c r="D217" s="66">
        <v>0</v>
      </c>
      <c r="E217" s="66">
        <v>0</v>
      </c>
      <c r="F217" s="66">
        <v>0</v>
      </c>
    </row>
    <row r="218" spans="1:6">
      <c r="A218" t="s">
        <v>248</v>
      </c>
      <c r="B218" s="66">
        <v>0</v>
      </c>
      <c r="C218" s="66">
        <v>0</v>
      </c>
      <c r="D218" s="66">
        <v>0</v>
      </c>
      <c r="E218" s="66">
        <v>0</v>
      </c>
      <c r="F218" s="66">
        <v>0</v>
      </c>
    </row>
    <row r="219" spans="1:6">
      <c r="A219" t="s">
        <v>249</v>
      </c>
      <c r="B219" s="66">
        <v>0</v>
      </c>
      <c r="C219" s="66">
        <v>567921.84183156257</v>
      </c>
      <c r="D219" s="66">
        <v>0</v>
      </c>
      <c r="E219" s="66">
        <v>0</v>
      </c>
      <c r="F219" s="66">
        <v>567921.84183156257</v>
      </c>
    </row>
    <row r="220" spans="1:6">
      <c r="A220" t="s">
        <v>250</v>
      </c>
      <c r="B220" s="66">
        <v>0</v>
      </c>
      <c r="C220" s="66">
        <v>0</v>
      </c>
      <c r="D220" s="66">
        <v>0</v>
      </c>
      <c r="E220" s="66">
        <v>0</v>
      </c>
      <c r="F220" s="66">
        <v>0</v>
      </c>
    </row>
    <row r="221" spans="1:6">
      <c r="A221" t="s">
        <v>251</v>
      </c>
      <c r="B221" s="66">
        <v>1541844.532131019</v>
      </c>
      <c r="C221" s="66">
        <v>26927946.973008569</v>
      </c>
      <c r="D221" s="66">
        <v>267587.3878319934</v>
      </c>
      <c r="E221" s="66">
        <v>244491.690086847</v>
      </c>
      <c r="F221" s="66">
        <v>28981870.583058428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F1635-E884-4D76-8F47-E14CFC0C4378}">
  <sheetPr>
    <tabColor rgb="FFFFFF00"/>
    <pageSetUpPr fitToPage="1"/>
  </sheetPr>
  <dimension ref="A1:L228"/>
  <sheetViews>
    <sheetView zoomScale="80" zoomScaleNormal="80" workbookViewId="0">
      <pane xSplit="3" ySplit="9" topLeftCell="D222" activePane="bottomRight" state="frozen"/>
      <selection activeCell="A10" sqref="A10:M10"/>
      <selection pane="topRight" activeCell="A10" sqref="A10:M10"/>
      <selection pane="bottomLeft" activeCell="A10" sqref="A10:M10"/>
      <selection pane="bottomRight" activeCell="J223" sqref="J223"/>
    </sheetView>
  </sheetViews>
  <sheetFormatPr defaultColWidth="9.140625" defaultRowHeight="15"/>
  <cols>
    <col min="1" max="1" width="10" style="39" customWidth="1"/>
    <col min="2" max="2" width="5.7109375" style="39" bestFit="1" customWidth="1"/>
    <col min="3" max="3" width="41.5703125" style="36" bestFit="1" customWidth="1"/>
    <col min="4" max="9" width="15.7109375" style="40" customWidth="1"/>
    <col min="10" max="10" width="17.5703125" style="40" customWidth="1"/>
    <col min="11" max="12" width="9.140625" style="36" customWidth="1"/>
    <col min="13" max="16384" width="9.140625" style="36"/>
  </cols>
  <sheetData>
    <row r="1" spans="1:10">
      <c r="H1" s="41">
        <f>[1]CAP!J235</f>
        <v>25035926.973575078</v>
      </c>
      <c r="I1" s="41">
        <f>'[1]data dump - 18budget'!H220</f>
        <v>25419450.539766345</v>
      </c>
    </row>
    <row r="2" spans="1:10">
      <c r="D2" s="41">
        <f t="shared" ref="D2:J2" si="0">SUM(D10:D225)</f>
        <v>1340017.182334464</v>
      </c>
      <c r="E2" s="41">
        <f t="shared" si="0"/>
        <v>23263972.095569629</v>
      </c>
      <c r="F2" s="41">
        <f t="shared" si="0"/>
        <v>222344.86909024668</v>
      </c>
      <c r="G2" s="41">
        <f t="shared" si="0"/>
        <v>209592.82658074095</v>
      </c>
      <c r="H2" s="41">
        <f t="shared" si="0"/>
        <v>25035926.973575082</v>
      </c>
      <c r="I2" s="41">
        <f t="shared" si="0"/>
        <v>25419450.539766345</v>
      </c>
      <c r="J2" s="41">
        <f t="shared" si="0"/>
        <v>-387013.71270834695</v>
      </c>
    </row>
    <row r="4" spans="1:10">
      <c r="A4" s="42" t="s">
        <v>337</v>
      </c>
      <c r="B4" s="36"/>
      <c r="C4" s="40"/>
      <c r="J4" s="43" t="s">
        <v>351</v>
      </c>
    </row>
    <row r="5" spans="1:10">
      <c r="A5" s="42" t="s">
        <v>338</v>
      </c>
      <c r="B5" s="36"/>
      <c r="C5" s="40"/>
      <c r="J5" s="44" t="s">
        <v>352</v>
      </c>
    </row>
    <row r="6" spans="1:10">
      <c r="A6" s="42" t="s">
        <v>496</v>
      </c>
      <c r="B6" s="36"/>
      <c r="C6" s="40"/>
    </row>
    <row r="7" spans="1:10">
      <c r="A7" s="45" t="s">
        <v>497</v>
      </c>
      <c r="B7" s="46"/>
      <c r="C7" s="47"/>
      <c r="D7" s="47"/>
      <c r="E7" s="47"/>
      <c r="F7" s="47"/>
      <c r="G7" s="47"/>
      <c r="H7" s="47"/>
      <c r="I7" s="47"/>
      <c r="J7" s="48" t="s">
        <v>504</v>
      </c>
    </row>
    <row r="8" spans="1:10">
      <c r="A8" s="49"/>
      <c r="B8" s="50"/>
      <c r="C8" s="46"/>
      <c r="D8" s="47"/>
      <c r="E8" s="47"/>
      <c r="F8" s="47"/>
      <c r="G8" s="47"/>
      <c r="H8" s="47"/>
      <c r="I8" s="47"/>
      <c r="J8" s="47"/>
    </row>
    <row r="9" spans="1:10" ht="45.75" thickBot="1">
      <c r="A9" s="51" t="s">
        <v>353</v>
      </c>
      <c r="B9" s="51" t="s">
        <v>354</v>
      </c>
      <c r="C9" s="52" t="s">
        <v>355</v>
      </c>
      <c r="D9" s="53" t="s">
        <v>356</v>
      </c>
      <c r="E9" s="53" t="s">
        <v>357</v>
      </c>
      <c r="F9" s="53" t="s">
        <v>358</v>
      </c>
      <c r="G9" s="53" t="s">
        <v>359</v>
      </c>
      <c r="H9" s="53" t="s">
        <v>498</v>
      </c>
      <c r="I9" s="53" t="s">
        <v>499</v>
      </c>
      <c r="J9" s="53" t="s">
        <v>500</v>
      </c>
    </row>
    <row r="10" spans="1:10">
      <c r="A10" s="50">
        <v>30</v>
      </c>
      <c r="B10" s="50">
        <v>2</v>
      </c>
      <c r="C10" s="46" t="s">
        <v>33</v>
      </c>
      <c r="D10" s="47">
        <f>VLOOKUP($C10,'[1]data dump - 18actual'!$A:$F,2,FALSE)</f>
        <v>137233.36580741033</v>
      </c>
      <c r="E10" s="47">
        <f>VLOOKUP($C10,'[1]data dump - 18actual'!$A:$F,3,FALSE)</f>
        <v>0</v>
      </c>
      <c r="F10" s="47">
        <f>VLOOKUP($C10,'[1]data dump - 18actual'!$A:$F,4,FALSE)</f>
        <v>61762.463636179637</v>
      </c>
      <c r="G10" s="47">
        <f>VLOOKUP($C10,'[1]data dump - 18actual'!$A:$F,5,FALSE)</f>
        <v>0</v>
      </c>
      <c r="H10" s="47">
        <f>SUM(D10:G10)</f>
        <v>198995.82944358996</v>
      </c>
      <c r="I10" s="47">
        <f>VLOOKUP(B10,'[1]data dump - 18budget'!B$10:H$219,7,FALSE)</f>
        <v>194300.32464567386</v>
      </c>
      <c r="J10" s="54">
        <f>H10-I10</f>
        <v>4695.5047979161027</v>
      </c>
    </row>
    <row r="11" spans="1:10">
      <c r="A11" s="50">
        <v>30</v>
      </c>
      <c r="B11" s="50">
        <v>3</v>
      </c>
      <c r="C11" s="46" t="s">
        <v>34</v>
      </c>
      <c r="D11" s="47">
        <f>VLOOKUP($C11,'[1]data dump - 18actual'!$A:$F,2,FALSE)</f>
        <v>17632.677200223978</v>
      </c>
      <c r="E11" s="47">
        <f>VLOOKUP($C11,'[1]data dump - 18actual'!$A:$F,3,FALSE)</f>
        <v>0</v>
      </c>
      <c r="F11" s="47">
        <f>VLOOKUP($C11,'[1]data dump - 18actual'!$A:$F,4,FALSE)</f>
        <v>0</v>
      </c>
      <c r="G11" s="47">
        <f>VLOOKUP($C11,'[1]data dump - 18actual'!$A:$F,5,FALSE)</f>
        <v>0</v>
      </c>
      <c r="H11" s="47">
        <f t="shared" ref="H11:H84" si="1">SUM(D11:G11)</f>
        <v>17632.677200223978</v>
      </c>
      <c r="I11" s="47">
        <f>VLOOKUP(B11,'[1]data dump - 18budget'!B$10:H$219,7,FALSE)</f>
        <v>14917.127054656632</v>
      </c>
      <c r="J11" s="54">
        <f t="shared" ref="J11:J84" si="2">H11-I11</f>
        <v>2715.5501455673457</v>
      </c>
    </row>
    <row r="12" spans="1:10">
      <c r="A12" s="50">
        <v>30</v>
      </c>
      <c r="B12" s="50">
        <v>4</v>
      </c>
      <c r="C12" s="46" t="s">
        <v>35</v>
      </c>
      <c r="D12" s="47">
        <f>VLOOKUP($C12,'[1]data dump - 18actual'!$A:$F,2,FALSE)</f>
        <v>52403.490473872815</v>
      </c>
      <c r="E12" s="47">
        <f>VLOOKUP($C12,'[1]data dump - 18actual'!$A:$F,3,FALSE)</f>
        <v>0</v>
      </c>
      <c r="F12" s="47">
        <f>VLOOKUP($C12,'[1]data dump - 18actual'!$A:$F,4,FALSE)</f>
        <v>20587.487878726544</v>
      </c>
      <c r="G12" s="47">
        <f>VLOOKUP($C12,'[1]data dump - 18actual'!$A:$F,5,FALSE)</f>
        <v>0</v>
      </c>
      <c r="H12" s="47">
        <f t="shared" si="1"/>
        <v>72990.978352599355</v>
      </c>
      <c r="I12" s="47">
        <f>VLOOKUP(B12,'[1]data dump - 18budget'!B$10:H$219,7,FALSE)</f>
        <v>62127.696122200687</v>
      </c>
      <c r="J12" s="54">
        <f t="shared" si="2"/>
        <v>10863.282230398669</v>
      </c>
    </row>
    <row r="13" spans="1:10">
      <c r="A13" s="50">
        <v>30</v>
      </c>
      <c r="B13" s="50">
        <v>5</v>
      </c>
      <c r="C13" s="46" t="s">
        <v>36</v>
      </c>
      <c r="D13" s="47">
        <f>VLOOKUP($C13,'[1]data dump - 18actual'!$A:$F,2,FALSE)</f>
        <v>11616.924801522166</v>
      </c>
      <c r="E13" s="47">
        <f>VLOOKUP($C13,'[1]data dump - 18actual'!$A:$F,3,FALSE)</f>
        <v>0</v>
      </c>
      <c r="F13" s="47">
        <f>VLOOKUP($C13,'[1]data dump - 18actual'!$A:$F,4,FALSE)</f>
        <v>0</v>
      </c>
      <c r="G13" s="47">
        <f>VLOOKUP($C13,'[1]data dump - 18actual'!$A:$F,5,FALSE)</f>
        <v>0</v>
      </c>
      <c r="H13" s="47">
        <f t="shared" si="1"/>
        <v>11616.924801522166</v>
      </c>
      <c r="I13" s="47">
        <f>VLOOKUP(B13,'[1]data dump - 18budget'!B$10:H$219,7,FALSE)</f>
        <v>12743.795589049176</v>
      </c>
      <c r="J13" s="54">
        <f t="shared" si="2"/>
        <v>-1126.8707875270102</v>
      </c>
    </row>
    <row r="14" spans="1:10">
      <c r="A14" s="50">
        <v>30</v>
      </c>
      <c r="B14" s="50">
        <v>6</v>
      </c>
      <c r="C14" s="46" t="s">
        <v>37</v>
      </c>
      <c r="D14" s="47">
        <f>VLOOKUP($C14,'[1]data dump - 18actual'!$A:$F,2,FALSE)</f>
        <v>67405.536310873038</v>
      </c>
      <c r="E14" s="47">
        <f>VLOOKUP($C14,'[1]data dump - 18actual'!$A:$F,3,FALSE)</f>
        <v>0</v>
      </c>
      <c r="F14" s="47">
        <f>VLOOKUP($C14,'[1]data dump - 18actual'!$A:$F,4,FALSE)</f>
        <v>0</v>
      </c>
      <c r="G14" s="47">
        <f>VLOOKUP($C14,'[1]data dump - 18actual'!$A:$F,5,FALSE)</f>
        <v>0</v>
      </c>
      <c r="H14" s="47">
        <f t="shared" si="1"/>
        <v>67405.536310873038</v>
      </c>
      <c r="I14" s="47">
        <f>VLOOKUP(B14,'[1]data dump - 18budget'!B$10:H$219,7,FALSE)</f>
        <v>73660.127233528547</v>
      </c>
      <c r="J14" s="54">
        <f t="shared" si="2"/>
        <v>-6254.5909226555086</v>
      </c>
    </row>
    <row r="15" spans="1:10">
      <c r="A15" s="50">
        <v>30</v>
      </c>
      <c r="B15" s="50">
        <v>7</v>
      </c>
      <c r="C15" s="46" t="s">
        <v>38</v>
      </c>
      <c r="D15" s="47">
        <f>VLOOKUP($C15,'[1]data dump - 18actual'!$A:$F,2,FALSE)</f>
        <v>301614.98304750712</v>
      </c>
      <c r="E15" s="47">
        <f>VLOOKUP($C15,'[1]data dump - 18actual'!$A:$F,3,FALSE)</f>
        <v>0</v>
      </c>
      <c r="F15" s="47">
        <f>VLOOKUP($C15,'[1]data dump - 18actual'!$A:$F,4,FALSE)</f>
        <v>74114.956363415564</v>
      </c>
      <c r="G15" s="47">
        <f>VLOOKUP($C15,'[1]data dump - 18actual'!$A:$F,5,FALSE)</f>
        <v>0</v>
      </c>
      <c r="H15" s="47">
        <f t="shared" si="1"/>
        <v>375729.9394109227</v>
      </c>
      <c r="I15" s="47">
        <f>VLOOKUP(B15,'[1]data dump - 18budget'!B$10:H$219,7,FALSE)</f>
        <v>373268.4543794918</v>
      </c>
      <c r="J15" s="54">
        <f t="shared" si="2"/>
        <v>2461.4850314309006</v>
      </c>
    </row>
    <row r="16" spans="1:10">
      <c r="A16" s="50">
        <v>30</v>
      </c>
      <c r="B16" s="50">
        <v>8</v>
      </c>
      <c r="C16" s="46" t="s">
        <v>39</v>
      </c>
      <c r="D16" s="47">
        <f>VLOOKUP($C16,'[1]data dump - 18actual'!$A:$F,2,FALSE)</f>
        <v>38713.366213052264</v>
      </c>
      <c r="E16" s="47">
        <f>VLOOKUP($C16,'[1]data dump - 18actual'!$A:$F,3,FALSE)</f>
        <v>0</v>
      </c>
      <c r="F16" s="47">
        <f>VLOOKUP($C16,'[1]data dump - 18actual'!$A:$F,4,FALSE)</f>
        <v>8234.9951514906188</v>
      </c>
      <c r="G16" s="47">
        <f>VLOOKUP($C16,'[1]data dump - 18actual'!$A:$F,5,FALSE)</f>
        <v>0</v>
      </c>
      <c r="H16" s="47">
        <f t="shared" si="1"/>
        <v>46948.361364542885</v>
      </c>
      <c r="I16" s="47">
        <f>VLOOKUP(B16,'[1]data dump - 18budget'!B$10:H$219,7,FALSE)</f>
        <v>42842.846225945577</v>
      </c>
      <c r="J16" s="54">
        <f t="shared" si="2"/>
        <v>4105.5151385973077</v>
      </c>
    </row>
    <row r="17" spans="1:10">
      <c r="A17" s="50">
        <v>30</v>
      </c>
      <c r="B17" s="50">
        <v>9</v>
      </c>
      <c r="C17" s="46" t="s">
        <v>40</v>
      </c>
      <c r="D17" s="47">
        <f>VLOOKUP($C17,'[1]data dump - 18actual'!$A:$F,2,FALSE)</f>
        <v>165449.66235830914</v>
      </c>
      <c r="E17" s="47">
        <f>VLOOKUP($C17,'[1]data dump - 18actual'!$A:$F,3,FALSE)</f>
        <v>0</v>
      </c>
      <c r="F17" s="47">
        <f>VLOOKUP($C17,'[1]data dump - 18actual'!$A:$F,4,FALSE)</f>
        <v>37057.478181707782</v>
      </c>
      <c r="G17" s="47">
        <f>VLOOKUP($C17,'[1]data dump - 18actual'!$A:$F,5,FALSE)</f>
        <v>0</v>
      </c>
      <c r="H17" s="47">
        <f t="shared" si="1"/>
        <v>202507.14054001693</v>
      </c>
      <c r="I17" s="47">
        <f>VLOOKUP(B17,'[1]data dump - 18budget'!B$10:H$219,7,FALSE)</f>
        <v>204854.61896494438</v>
      </c>
      <c r="J17" s="54">
        <f t="shared" si="2"/>
        <v>-2347.4784249274526</v>
      </c>
    </row>
    <row r="18" spans="1:10">
      <c r="A18" s="50">
        <v>30</v>
      </c>
      <c r="B18" s="50">
        <v>10</v>
      </c>
      <c r="C18" s="46" t="s">
        <v>41</v>
      </c>
      <c r="D18" s="47">
        <f>VLOOKUP($C18,'[1]data dump - 18actual'!$A:$F,2,FALSE)</f>
        <v>267450.21724676859</v>
      </c>
      <c r="E18" s="47">
        <f>VLOOKUP($C18,'[1]data dump - 18actual'!$A:$F,3,FALSE)</f>
        <v>0</v>
      </c>
      <c r="F18" s="47">
        <f>VLOOKUP($C18,'[1]data dump - 18actual'!$A:$F,4,FALSE)</f>
        <v>0</v>
      </c>
      <c r="G18" s="47">
        <f>VLOOKUP($C18,'[1]data dump - 18actual'!$A:$F,5,FALSE)</f>
        <v>0</v>
      </c>
      <c r="H18" s="47">
        <f t="shared" si="1"/>
        <v>267450.21724676859</v>
      </c>
      <c r="I18" s="47">
        <f>VLOOKUP(B18,'[1]data dump - 18budget'!B$10:H$219,7,FALSE)</f>
        <v>242896.55162717894</v>
      </c>
      <c r="J18" s="54">
        <f t="shared" si="2"/>
        <v>24553.66561958965</v>
      </c>
    </row>
    <row r="19" spans="1:10">
      <c r="A19" s="50">
        <v>30</v>
      </c>
      <c r="B19" s="50">
        <v>212</v>
      </c>
      <c r="C19" s="46" t="s">
        <v>42</v>
      </c>
      <c r="D19" s="47">
        <f>VLOOKUP($C19,'[1]data dump - 18actual'!$A:$F,2,FALSE)</f>
        <v>39697.457135132558</v>
      </c>
      <c r="E19" s="47">
        <f>VLOOKUP($C19,'[1]data dump - 18actual'!$A:$F,3,FALSE)</f>
        <v>0</v>
      </c>
      <c r="F19" s="47">
        <f>VLOOKUP($C19,'[1]data dump - 18actual'!$A:$F,4,FALSE)</f>
        <v>0</v>
      </c>
      <c r="G19" s="47">
        <f>VLOOKUP($C19,'[1]data dump - 18actual'!$A:$F,5,FALSE)</f>
        <v>0</v>
      </c>
      <c r="H19" s="47">
        <f t="shared" si="1"/>
        <v>39697.457135132558</v>
      </c>
      <c r="I19" s="47">
        <f>VLOOKUP(B19,'[1]data dump - 18budget'!B$10:H$219,7,FALSE)</f>
        <v>41111.293461413828</v>
      </c>
      <c r="J19" s="54">
        <f t="shared" si="2"/>
        <v>-1413.8363262812709</v>
      </c>
    </row>
    <row r="20" spans="1:10">
      <c r="A20" s="50">
        <v>30</v>
      </c>
      <c r="B20" s="50">
        <v>11</v>
      </c>
      <c r="C20" s="46" t="s">
        <v>44</v>
      </c>
      <c r="D20" s="47">
        <f>VLOOKUP($C20,'[1]data dump - 18actual'!$A:$F,2,FALSE)</f>
        <v>13279.736983414172</v>
      </c>
      <c r="E20" s="47">
        <f>VLOOKUP($C20,'[1]data dump - 18actual'!$A:$F,3,FALSE)</f>
        <v>0</v>
      </c>
      <c r="F20" s="47">
        <f>VLOOKUP($C20,'[1]data dump - 18actual'!$A:$F,4,FALSE)</f>
        <v>0</v>
      </c>
      <c r="G20" s="47">
        <f>VLOOKUP($C20,'[1]data dump - 18actual'!$A:$F,5,FALSE)</f>
        <v>0</v>
      </c>
      <c r="H20" s="47">
        <f t="shared" si="1"/>
        <v>13279.736983414172</v>
      </c>
      <c r="I20" s="47">
        <f>VLOOKUP(B20,'[1]data dump - 18budget'!B$10:H$219,7,FALSE)</f>
        <v>12046.409922612769</v>
      </c>
      <c r="J20" s="54">
        <f t="shared" si="2"/>
        <v>1233.3270608014027</v>
      </c>
    </row>
    <row r="21" spans="1:10">
      <c r="A21" s="50">
        <v>30</v>
      </c>
      <c r="B21" s="50">
        <v>12</v>
      </c>
      <c r="C21" s="70" t="s">
        <v>45</v>
      </c>
      <c r="D21" s="47">
        <f>VLOOKUP($C21,'[1]data dump - 18actual'!$A:$F,2,FALSE)</f>
        <v>8808.3025563680803</v>
      </c>
      <c r="E21" s="47">
        <f>VLOOKUP($C21,'[1]data dump - 18actual'!$A:$F,3,FALSE)</f>
        <v>0</v>
      </c>
      <c r="F21" s="47">
        <f>VLOOKUP($C21,'[1]data dump - 18actual'!$A:$F,4,FALSE)</f>
        <v>0</v>
      </c>
      <c r="G21" s="47">
        <f>VLOOKUP($C21,'[1]data dump - 18actual'!$A:$F,5,FALSE)</f>
        <v>0</v>
      </c>
      <c r="H21" s="47">
        <f t="shared" si="1"/>
        <v>8808.3025563680803</v>
      </c>
      <c r="I21" s="47">
        <f>VLOOKUP(B21,'[1]data dump - 18budget'!B$10:H$219,7,FALSE)</f>
        <v>7068.5602083786725</v>
      </c>
      <c r="J21" s="54">
        <f t="shared" si="2"/>
        <v>1739.7423479894078</v>
      </c>
    </row>
    <row r="22" spans="1:10">
      <c r="A22" s="50">
        <v>30</v>
      </c>
      <c r="B22" s="50">
        <v>216</v>
      </c>
      <c r="C22" s="70" t="s">
        <v>46</v>
      </c>
      <c r="D22" s="47">
        <f>VLOOKUP($C22,'[1]data dump - 18actual'!$A:$F,2,FALSE)</f>
        <v>4522.6454884203249</v>
      </c>
      <c r="E22" s="47">
        <f>VLOOKUP($C22,'[1]data dump - 18actual'!$A:$F,3,FALSE)</f>
        <v>0</v>
      </c>
      <c r="F22" s="47">
        <f>VLOOKUP($C22,'[1]data dump - 18actual'!$A:$F,4,FALSE)</f>
        <v>4117.4975757453085</v>
      </c>
      <c r="G22" s="47">
        <f>VLOOKUP($C22,'[1]data dump - 18actual'!$A:$F,5,FALSE)</f>
        <v>0</v>
      </c>
      <c r="H22" s="47">
        <f t="shared" si="1"/>
        <v>8640.1430641656334</v>
      </c>
      <c r="I22" s="47"/>
      <c r="J22" s="54">
        <f t="shared" si="2"/>
        <v>8640.1430641656334</v>
      </c>
    </row>
    <row r="23" spans="1:10">
      <c r="A23" s="50">
        <v>30</v>
      </c>
      <c r="B23" s="50">
        <v>13</v>
      </c>
      <c r="C23" s="70" t="s">
        <v>47</v>
      </c>
      <c r="D23" s="47">
        <f>VLOOKUP($C23,'[1]data dump - 18actual'!$A:$F,2,FALSE)</f>
        <v>17490.524078592578</v>
      </c>
      <c r="E23" s="47">
        <f>VLOOKUP($C23,'[1]data dump - 18actual'!$A:$F,3,FALSE)</f>
        <v>0</v>
      </c>
      <c r="F23" s="47">
        <f>VLOOKUP($C23,'[1]data dump - 18actual'!$A:$F,4,FALSE)</f>
        <v>0</v>
      </c>
      <c r="G23" s="47">
        <f>VLOOKUP($C23,'[1]data dump - 18actual'!$A:$F,5,FALSE)</f>
        <v>0</v>
      </c>
      <c r="H23" s="47">
        <f t="shared" si="1"/>
        <v>17490.524078592578</v>
      </c>
      <c r="I23" s="47">
        <f>VLOOKUP(B23,'[1]data dump - 18budget'!B$10:H$219,7,FALSE)</f>
        <v>14638.036646419514</v>
      </c>
      <c r="J23" s="54">
        <f t="shared" si="2"/>
        <v>2852.487432173064</v>
      </c>
    </row>
    <row r="24" spans="1:10">
      <c r="A24" s="50">
        <v>30</v>
      </c>
      <c r="B24" s="50">
        <v>14</v>
      </c>
      <c r="C24" s="70" t="s">
        <v>48</v>
      </c>
      <c r="D24" s="47">
        <f>VLOOKUP($C24,'[1]data dump - 18actual'!$A:$F,2,FALSE)</f>
        <v>196698.2926329968</v>
      </c>
      <c r="E24" s="47">
        <f>VLOOKUP($C24,'[1]data dump - 18actual'!$A:$F,3,FALSE)</f>
        <v>0</v>
      </c>
      <c r="F24" s="47">
        <f>VLOOKUP($C24,'[1]data dump - 18actual'!$A:$F,4,FALSE)</f>
        <v>16469.990302981238</v>
      </c>
      <c r="G24" s="47">
        <f>VLOOKUP($C24,'[1]data dump - 18actual'!$A:$F,5,FALSE)</f>
        <v>0</v>
      </c>
      <c r="H24" s="47">
        <f t="shared" si="1"/>
        <v>213168.28293597803</v>
      </c>
      <c r="I24" s="47">
        <f>VLOOKUP(B24,'[1]data dump - 18budget'!B$10:H$219,7,FALSE)</f>
        <v>213224.903703908</v>
      </c>
      <c r="J24" s="54">
        <f t="shared" si="2"/>
        <v>-56.620767929969588</v>
      </c>
    </row>
    <row r="25" spans="1:10">
      <c r="A25" s="50">
        <v>10</v>
      </c>
      <c r="B25" s="50">
        <v>15</v>
      </c>
      <c r="C25" s="70" t="s">
        <v>49</v>
      </c>
      <c r="D25" s="47">
        <f>VLOOKUP($C25,'[1]data dump - 18actual'!$A:$F,2,FALSE)</f>
        <v>0</v>
      </c>
      <c r="E25" s="47">
        <f>VLOOKUP($C25,'[1]data dump - 18actual'!$A:$F,3,FALSE)</f>
        <v>41935.112367977075</v>
      </c>
      <c r="F25" s="47">
        <f>VLOOKUP($C25,'[1]data dump - 18actual'!$A:$F,4,FALSE)</f>
        <v>0</v>
      </c>
      <c r="G25" s="47">
        <f>VLOOKUP($C25,'[1]data dump - 18actual'!$A:$F,5,FALSE)</f>
        <v>0</v>
      </c>
      <c r="H25" s="47">
        <f t="shared" si="1"/>
        <v>41935.112367977075</v>
      </c>
      <c r="I25" s="47">
        <f>VLOOKUP(B25,'[1]data dump - 18budget'!B$10:H$219,7,FALSE)</f>
        <v>11279.46806232171</v>
      </c>
      <c r="J25" s="54">
        <f t="shared" si="2"/>
        <v>30655.644305655365</v>
      </c>
    </row>
    <row r="26" spans="1:10">
      <c r="A26" s="50">
        <v>10</v>
      </c>
      <c r="B26" s="50">
        <v>16</v>
      </c>
      <c r="C26" s="70" t="s">
        <v>50</v>
      </c>
      <c r="D26" s="47">
        <f>VLOOKUP($C26,'[1]data dump - 18actual'!$A:$F,2,FALSE)</f>
        <v>0</v>
      </c>
      <c r="E26" s="47">
        <f>VLOOKUP($C26,'[1]data dump - 18actual'!$A:$F,3,FALSE)</f>
        <v>390.02150639859627</v>
      </c>
      <c r="F26" s="47">
        <f>VLOOKUP($C26,'[1]data dump - 18actual'!$A:$F,4,FALSE)</f>
        <v>0</v>
      </c>
      <c r="G26" s="47">
        <f>VLOOKUP($C26,'[1]data dump - 18actual'!$A:$F,5,FALSE)</f>
        <v>0</v>
      </c>
      <c r="H26" s="47">
        <f t="shared" si="1"/>
        <v>390.02150639859627</v>
      </c>
      <c r="I26" s="47">
        <f>VLOOKUP(B26,'[1]data dump - 18budget'!B$10:H$219,7,FALSE)</f>
        <v>745.87575580804821</v>
      </c>
      <c r="J26" s="54">
        <f t="shared" si="2"/>
        <v>-355.85424940945194</v>
      </c>
    </row>
    <row r="27" spans="1:10">
      <c r="A27" s="50">
        <v>14</v>
      </c>
      <c r="B27" s="50">
        <v>217</v>
      </c>
      <c r="C27" s="70" t="s">
        <v>51</v>
      </c>
      <c r="D27" s="47">
        <f>VLOOKUP($C27,'[1]data dump - 18actual'!$A:$F,2,FALSE)</f>
        <v>0</v>
      </c>
      <c r="E27" s="47">
        <f>VLOOKUP($C27,'[1]data dump - 18actual'!$A:$F,3,FALSE)</f>
        <v>1513.2834448265535</v>
      </c>
      <c r="F27" s="47">
        <f>VLOOKUP($C27,'[1]data dump - 18actual'!$A:$F,4,FALSE)</f>
        <v>0</v>
      </c>
      <c r="G27" s="47">
        <f>VLOOKUP($C27,'[1]data dump - 18actual'!$A:$F,5,FALSE)</f>
        <v>0</v>
      </c>
      <c r="H27" s="47">
        <f t="shared" si="1"/>
        <v>1513.2834448265535</v>
      </c>
      <c r="I27" s="47"/>
      <c r="J27" s="54">
        <f t="shared" si="2"/>
        <v>1513.2834448265535</v>
      </c>
    </row>
    <row r="28" spans="1:10">
      <c r="A28" s="50">
        <v>18</v>
      </c>
      <c r="B28" s="50">
        <v>219</v>
      </c>
      <c r="C28" s="70" t="s">
        <v>52</v>
      </c>
      <c r="D28" s="47">
        <f>VLOOKUP($C28,'[1]data dump - 18actual'!$A:$F,2,FALSE)</f>
        <v>0</v>
      </c>
      <c r="E28" s="47">
        <f>VLOOKUP($C28,'[1]data dump - 18actual'!$A:$F,3,FALSE)</f>
        <v>936.05161535663092</v>
      </c>
      <c r="F28" s="47">
        <f>VLOOKUP($C28,'[1]data dump - 18actual'!$A:$F,4,FALSE)</f>
        <v>0</v>
      </c>
      <c r="G28" s="47">
        <f>VLOOKUP($C28,'[1]data dump - 18actual'!$A:$F,5,FALSE)</f>
        <v>0</v>
      </c>
      <c r="H28" s="47">
        <f t="shared" si="1"/>
        <v>936.05161535663092</v>
      </c>
      <c r="I28" s="47"/>
      <c r="J28" s="54">
        <f t="shared" si="2"/>
        <v>936.05161535663092</v>
      </c>
    </row>
    <row r="29" spans="1:10">
      <c r="A29" s="50">
        <v>18</v>
      </c>
      <c r="B29" s="50">
        <v>220</v>
      </c>
      <c r="C29" s="70" t="s">
        <v>53</v>
      </c>
      <c r="D29" s="47">
        <f>VLOOKUP($C29,'[1]data dump - 18actual'!$A:$F,2,FALSE)</f>
        <v>0</v>
      </c>
      <c r="E29" s="47">
        <f>VLOOKUP($C29,'[1]data dump - 18actual'!$A:$F,3,FALSE)</f>
        <v>3478.9918370754785</v>
      </c>
      <c r="F29" s="47">
        <f>VLOOKUP($C29,'[1]data dump - 18actual'!$A:$F,4,FALSE)</f>
        <v>0</v>
      </c>
      <c r="G29" s="47">
        <f>VLOOKUP($C29,'[1]data dump - 18actual'!$A:$F,5,FALSE)</f>
        <v>0</v>
      </c>
      <c r="H29" s="47">
        <f t="shared" si="1"/>
        <v>3478.9918370754785</v>
      </c>
      <c r="I29" s="47"/>
      <c r="J29" s="54">
        <f t="shared" si="2"/>
        <v>3478.9918370754785</v>
      </c>
    </row>
    <row r="30" spans="1:10">
      <c r="A30" s="50">
        <v>12</v>
      </c>
      <c r="B30" s="50">
        <v>17</v>
      </c>
      <c r="C30" s="70" t="s">
        <v>54</v>
      </c>
      <c r="D30" s="47">
        <f>VLOOKUP($C30,'[1]data dump - 18actual'!$A:$F,2,FALSE)</f>
        <v>0</v>
      </c>
      <c r="E30" s="47">
        <f>VLOOKUP($C30,'[1]data dump - 18actual'!$A:$F,3,FALSE)</f>
        <v>97926.59982655957</v>
      </c>
      <c r="F30" s="47">
        <f>VLOOKUP($C30,'[1]data dump - 18actual'!$A:$F,4,FALSE)</f>
        <v>0</v>
      </c>
      <c r="G30" s="47">
        <f>VLOOKUP($C30,'[1]data dump - 18actual'!$A:$F,5,FALSE)</f>
        <v>0</v>
      </c>
      <c r="H30" s="47">
        <f t="shared" si="1"/>
        <v>97926.59982655957</v>
      </c>
      <c r="I30" s="47">
        <f>VLOOKUP(B30,'[1]data dump - 18budget'!B$10:H$219,7,FALSE)</f>
        <v>69670.884374151778</v>
      </c>
      <c r="J30" s="54">
        <f t="shared" si="2"/>
        <v>28255.715452407792</v>
      </c>
    </row>
    <row r="31" spans="1:10">
      <c r="A31" s="50">
        <v>753</v>
      </c>
      <c r="B31" s="50">
        <v>18</v>
      </c>
      <c r="C31" s="70" t="s">
        <v>55</v>
      </c>
      <c r="D31" s="47">
        <f>VLOOKUP($C31,'[1]data dump - 18actual'!$A:$F,2,FALSE)</f>
        <v>0</v>
      </c>
      <c r="E31" s="47">
        <f>VLOOKUP($C31,'[1]data dump - 18actual'!$A:$F,3,FALSE)</f>
        <v>10062.554865083785</v>
      </c>
      <c r="F31" s="47">
        <f>VLOOKUP($C31,'[1]data dump - 18actual'!$A:$F,4,FALSE)</f>
        <v>0</v>
      </c>
      <c r="G31" s="47">
        <f>VLOOKUP($C31,'[1]data dump - 18actual'!$A:$F,5,FALSE)</f>
        <v>0</v>
      </c>
      <c r="H31" s="47">
        <f t="shared" si="1"/>
        <v>10062.554865083785</v>
      </c>
      <c r="I31" s="47">
        <f>VLOOKUP(B31,'[1]data dump - 18budget'!B$10:H$219,7,FALSE)</f>
        <v>5784.3425960624145</v>
      </c>
      <c r="J31" s="54">
        <f t="shared" si="2"/>
        <v>4278.21226902137</v>
      </c>
    </row>
    <row r="32" spans="1:10">
      <c r="A32" s="50">
        <v>89</v>
      </c>
      <c r="B32" s="50">
        <v>19</v>
      </c>
      <c r="C32" s="70" t="s">
        <v>56</v>
      </c>
      <c r="D32" s="47">
        <f>VLOOKUP($C32,'[1]data dump - 18actual'!$A:$F,2,FALSE)</f>
        <v>0</v>
      </c>
      <c r="E32" s="47">
        <f>VLOOKUP($C32,'[1]data dump - 18actual'!$A:$F,3,FALSE)</f>
        <v>21295.174249363357</v>
      </c>
      <c r="F32" s="47">
        <f>VLOOKUP($C32,'[1]data dump - 18actual'!$A:$F,4,FALSE)</f>
        <v>0</v>
      </c>
      <c r="G32" s="47">
        <f>VLOOKUP($C32,'[1]data dump - 18actual'!$A:$F,5,FALSE)</f>
        <v>0</v>
      </c>
      <c r="H32" s="47">
        <f t="shared" si="1"/>
        <v>21295.174249363357</v>
      </c>
      <c r="I32" s="47">
        <f>VLOOKUP(B32,'[1]data dump - 18budget'!B$10:H$219,7,FALSE)</f>
        <v>1545.0283513166714</v>
      </c>
      <c r="J32" s="54">
        <f t="shared" si="2"/>
        <v>19750.145898046685</v>
      </c>
    </row>
    <row r="33" spans="1:12">
      <c r="A33" s="50">
        <v>920</v>
      </c>
      <c r="B33" s="50">
        <v>20</v>
      </c>
      <c r="C33" s="70" t="s">
        <v>57</v>
      </c>
      <c r="D33" s="47">
        <f>VLOOKUP($C33,'[1]data dump - 18actual'!$A:$F,2,FALSE)</f>
        <v>0</v>
      </c>
      <c r="E33" s="47">
        <f>VLOOKUP($C33,'[1]data dump - 18actual'!$A:$F,3,FALSE)</f>
        <v>13198.3277765285</v>
      </c>
      <c r="F33" s="47">
        <f>VLOOKUP($C33,'[1]data dump - 18actual'!$A:$F,4,FALSE)</f>
        <v>0</v>
      </c>
      <c r="G33" s="47">
        <f>VLOOKUP($C33,'[1]data dump - 18actual'!$A:$F,5,FALSE)</f>
        <v>0</v>
      </c>
      <c r="H33" s="47">
        <f t="shared" si="1"/>
        <v>13198.3277765285</v>
      </c>
      <c r="I33" s="47">
        <f>VLOOKUP(B33,'[1]data dump - 18budget'!B$10:H$219,7,FALSE)</f>
        <v>28160.615270303868</v>
      </c>
      <c r="J33" s="54">
        <f t="shared" si="2"/>
        <v>-14962.287493775368</v>
      </c>
    </row>
    <row r="34" spans="1:12">
      <c r="A34" s="50">
        <v>20</v>
      </c>
      <c r="B34" s="50">
        <v>21</v>
      </c>
      <c r="C34" s="46" t="s">
        <v>58</v>
      </c>
      <c r="D34" s="47">
        <f>VLOOKUP($C34,'[1]data dump - 18actual'!$A:$F,2,FALSE)</f>
        <v>0</v>
      </c>
      <c r="E34" s="47">
        <f>VLOOKUP($C34,'[1]data dump - 18actual'!$A:$F,3,FALSE)</f>
        <v>951.65247561257479</v>
      </c>
      <c r="F34" s="47">
        <f>VLOOKUP($C34,'[1]data dump - 18actual'!$A:$F,4,FALSE)</f>
        <v>0</v>
      </c>
      <c r="G34" s="47">
        <f>VLOOKUP($C34,'[1]data dump - 18actual'!$A:$F,5,FALSE)</f>
        <v>0</v>
      </c>
      <c r="H34" s="47">
        <f t="shared" si="1"/>
        <v>951.65247561257479</v>
      </c>
      <c r="I34" s="47">
        <f>VLOOKUP(B34,'[1]data dump - 18budget'!B$10:H$219,7,FALSE)</f>
        <v>578.43425960624154</v>
      </c>
      <c r="J34" s="54">
        <f t="shared" si="2"/>
        <v>373.21821600633325</v>
      </c>
    </row>
    <row r="35" spans="1:12">
      <c r="A35" s="50">
        <v>80</v>
      </c>
      <c r="B35" s="50">
        <v>208</v>
      </c>
      <c r="C35" s="46" t="s">
        <v>59</v>
      </c>
      <c r="D35" s="47">
        <f>VLOOKUP($C35,'[1]data dump - 18actual'!$A:$F,2,FALSE)</f>
        <v>0</v>
      </c>
      <c r="E35" s="47">
        <f>VLOOKUP($C35,'[1]data dump - 18actual'!$A:$F,3,FALSE)</f>
        <v>0</v>
      </c>
      <c r="F35" s="47">
        <f>VLOOKUP($C35,'[1]data dump - 18actual'!$A:$F,4,FALSE)</f>
        <v>0</v>
      </c>
      <c r="G35" s="47">
        <f>VLOOKUP($C35,'[1]data dump - 18actual'!$A:$F,5,FALSE)</f>
        <v>0</v>
      </c>
      <c r="H35" s="47">
        <f t="shared" si="1"/>
        <v>0</v>
      </c>
      <c r="I35" s="47">
        <f>VLOOKUP(B35,'[1]data dump - 18budget'!B$10:H$219,7,FALSE)</f>
        <v>0</v>
      </c>
      <c r="J35" s="54">
        <f t="shared" si="2"/>
        <v>0</v>
      </c>
    </row>
    <row r="36" spans="1:12">
      <c r="A36" s="50">
        <v>40</v>
      </c>
      <c r="B36" s="50">
        <v>22</v>
      </c>
      <c r="C36" s="46" t="s">
        <v>60</v>
      </c>
      <c r="D36" s="47">
        <f>VLOOKUP($C36,'[1]data dump - 18actual'!$A:$F,2,FALSE)</f>
        <v>0</v>
      </c>
      <c r="E36" s="47">
        <f>VLOOKUP($C36,'[1]data dump - 18actual'!$A:$F,3,FALSE)</f>
        <v>212803.53432120211</v>
      </c>
      <c r="F36" s="47">
        <f>VLOOKUP($C36,'[1]data dump - 18actual'!$A:$F,4,FALSE)</f>
        <v>0</v>
      </c>
      <c r="G36" s="47">
        <f>VLOOKUP($C36,'[1]data dump - 18actual'!$A:$F,5,FALSE)</f>
        <v>0</v>
      </c>
      <c r="H36" s="47">
        <f t="shared" si="1"/>
        <v>212803.53432120211</v>
      </c>
      <c r="I36" s="47">
        <f>VLOOKUP(B36,'[1]data dump - 18budget'!B$10:H$219,7,FALSE)</f>
        <v>276493.09828720347</v>
      </c>
      <c r="J36" s="54">
        <f t="shared" si="2"/>
        <v>-63689.563966001355</v>
      </c>
    </row>
    <row r="37" spans="1:12">
      <c r="A37" s="50">
        <v>332</v>
      </c>
      <c r="B37" s="50">
        <v>23</v>
      </c>
      <c r="C37" s="46" t="s">
        <v>61</v>
      </c>
      <c r="D37" s="47">
        <f>VLOOKUP($C37,'[1]data dump - 18actual'!$A:$F,2,FALSE)</f>
        <v>0</v>
      </c>
      <c r="E37" s="47">
        <f>VLOOKUP($C37,'[1]data dump - 18actual'!$A:$F,3,FALSE)</f>
        <v>3978.2193652656815</v>
      </c>
      <c r="F37" s="47">
        <f>VLOOKUP($C37,'[1]data dump - 18actual'!$A:$F,4,FALSE)</f>
        <v>0</v>
      </c>
      <c r="G37" s="47">
        <f>VLOOKUP($C37,'[1]data dump - 18actual'!$A:$F,5,FALSE)</f>
        <v>0</v>
      </c>
      <c r="H37" s="47">
        <f t="shared" si="1"/>
        <v>3978.2193652656815</v>
      </c>
      <c r="I37" s="47">
        <f>VLOOKUP(B37,'[1]data dump - 18budget'!B$10:H$219,7,FALSE)</f>
        <v>5403.793741058309</v>
      </c>
      <c r="J37" s="54">
        <f t="shared" si="2"/>
        <v>-1425.5743757926275</v>
      </c>
    </row>
    <row r="38" spans="1:12">
      <c r="A38" s="50">
        <v>50</v>
      </c>
      <c r="B38" s="50">
        <v>24</v>
      </c>
      <c r="C38" s="46" t="s">
        <v>62</v>
      </c>
      <c r="D38" s="47">
        <f>VLOOKUP($C38,'[1]data dump - 18actual'!$A:$F,2,FALSE)</f>
        <v>0</v>
      </c>
      <c r="E38" s="47">
        <f>VLOOKUP($C38,'[1]data dump - 18actual'!$A:$F,3,FALSE)</f>
        <v>57317.560580337711</v>
      </c>
      <c r="F38" s="47">
        <f>VLOOKUP($C38,'[1]data dump - 18actual'!$A:$F,4,FALSE)</f>
        <v>0</v>
      </c>
      <c r="G38" s="47">
        <f>VLOOKUP($C38,'[1]data dump - 18actual'!$A:$F,5,FALSE)</f>
        <v>0</v>
      </c>
      <c r="H38" s="47">
        <f t="shared" si="1"/>
        <v>57317.560580337711</v>
      </c>
      <c r="I38" s="47">
        <f>VLOOKUP(B38,'[1]data dump - 18budget'!B$10:H$219,7,FALSE)</f>
        <v>214682.83106201651</v>
      </c>
      <c r="J38" s="54">
        <f t="shared" si="2"/>
        <v>-157365.2704816788</v>
      </c>
    </row>
    <row r="39" spans="1:12">
      <c r="A39" s="50">
        <v>52</v>
      </c>
      <c r="B39" s="50">
        <v>25</v>
      </c>
      <c r="C39" s="46" t="s">
        <v>63</v>
      </c>
      <c r="D39" s="47">
        <f>VLOOKUP($C39,'[1]data dump - 18actual'!$A:$F,2,FALSE)</f>
        <v>0</v>
      </c>
      <c r="E39" s="47">
        <f>VLOOKUP($C39,'[1]data dump - 18actual'!$A:$F,3,FALSE)</f>
        <v>0</v>
      </c>
      <c r="F39" s="47">
        <f>VLOOKUP($C39,'[1]data dump - 18actual'!$A:$F,4,FALSE)</f>
        <v>0</v>
      </c>
      <c r="G39" s="47">
        <f>VLOOKUP($C39,'[1]data dump - 18actual'!$A:$F,5,FALSE)</f>
        <v>0</v>
      </c>
      <c r="H39" s="47">
        <f t="shared" si="1"/>
        <v>0</v>
      </c>
      <c r="I39" s="47">
        <f>VLOOKUP(B39,'[1]data dump - 18budget'!B$10:H$219,7,FALSE)</f>
        <v>0</v>
      </c>
      <c r="J39" s="54">
        <f t="shared" si="2"/>
        <v>0</v>
      </c>
    </row>
    <row r="40" spans="1:12">
      <c r="A40" s="50">
        <v>53</v>
      </c>
      <c r="B40" s="50">
        <v>26</v>
      </c>
      <c r="C40" s="46" t="s">
        <v>64</v>
      </c>
      <c r="D40" s="47">
        <f>VLOOKUP($C40,'[1]data dump - 18actual'!$A:$F,2,FALSE)</f>
        <v>0</v>
      </c>
      <c r="E40" s="47">
        <f>VLOOKUP($C40,'[1]data dump - 18actual'!$A:$F,3,FALSE)</f>
        <v>0</v>
      </c>
      <c r="F40" s="47">
        <f>VLOOKUP($C40,'[1]data dump - 18actual'!$A:$F,4,FALSE)</f>
        <v>0</v>
      </c>
      <c r="G40" s="47">
        <f>VLOOKUP($C40,'[1]data dump - 18actual'!$A:$F,5,FALSE)</f>
        <v>0</v>
      </c>
      <c r="H40" s="47">
        <f t="shared" si="1"/>
        <v>0</v>
      </c>
      <c r="I40" s="47">
        <f>VLOOKUP(B40,'[1]data dump - 18budget'!B$10:H$219,7,FALSE)</f>
        <v>0</v>
      </c>
      <c r="J40" s="54">
        <f t="shared" si="2"/>
        <v>0</v>
      </c>
    </row>
    <row r="41" spans="1:12">
      <c r="A41" s="50">
        <v>51</v>
      </c>
      <c r="B41" s="50">
        <v>215</v>
      </c>
      <c r="C41" s="46" t="s">
        <v>65</v>
      </c>
      <c r="D41" s="47">
        <f>VLOOKUP($C41,'[1]data dump - 18actual'!$A:$F,2,FALSE)</f>
        <v>0</v>
      </c>
      <c r="E41" s="47">
        <f>VLOOKUP($C41,'[1]data dump - 18actual'!$A:$F,3,FALSE)</f>
        <v>5195.0864652293021</v>
      </c>
      <c r="F41" s="47">
        <f>VLOOKUP($C41,'[1]data dump - 18actual'!$A:$F,4,FALSE)</f>
        <v>0</v>
      </c>
      <c r="G41" s="47">
        <f>VLOOKUP($C41,'[1]data dump - 18actual'!$A:$F,5,FALSE)</f>
        <v>0</v>
      </c>
      <c r="H41" s="47">
        <f t="shared" si="1"/>
        <v>5195.0864652293021</v>
      </c>
      <c r="I41" s="47"/>
      <c r="J41" s="54">
        <f t="shared" si="2"/>
        <v>5195.0864652293021</v>
      </c>
    </row>
    <row r="42" spans="1:12">
      <c r="A42" s="50">
        <v>60</v>
      </c>
      <c r="B42" s="50">
        <v>27</v>
      </c>
      <c r="C42" s="46" t="s">
        <v>66</v>
      </c>
      <c r="D42" s="47">
        <f>VLOOKUP($C42,'[1]data dump - 18actual'!$A:$F,2,FALSE)</f>
        <v>0</v>
      </c>
      <c r="E42" s="47">
        <f>VLOOKUP($C42,'[1]data dump - 18actual'!$A:$F,3,FALSE)</f>
        <v>19243.661125706738</v>
      </c>
      <c r="F42" s="47">
        <f>VLOOKUP($C42,'[1]data dump - 18actual'!$A:$F,4,FALSE)</f>
        <v>0</v>
      </c>
      <c r="G42" s="47">
        <f>VLOOKUP($C42,'[1]data dump - 18actual'!$A:$F,5,FALSE)</f>
        <v>0</v>
      </c>
      <c r="H42" s="47">
        <f t="shared" si="1"/>
        <v>19243.661125706738</v>
      </c>
      <c r="I42" s="47">
        <f>VLOOKUP(B42,'[1]data dump - 18budget'!B$10:H$219,7,FALSE)</f>
        <v>120169.71743319668</v>
      </c>
      <c r="J42" s="54">
        <f t="shared" si="2"/>
        <v>-100926.05630748994</v>
      </c>
    </row>
    <row r="43" spans="1:12">
      <c r="A43" s="50">
        <v>171</v>
      </c>
      <c r="B43" s="50">
        <v>206</v>
      </c>
      <c r="C43" s="46" t="s">
        <v>67</v>
      </c>
      <c r="D43" s="47">
        <f>VLOOKUP($C43,'[1]data dump - 18actual'!$A:$F,2,FALSE)</f>
        <v>0</v>
      </c>
      <c r="E43" s="47">
        <f>VLOOKUP($C43,'[1]data dump - 18actual'!$A:$F,3,FALSE)</f>
        <v>0</v>
      </c>
      <c r="F43" s="47">
        <f>VLOOKUP($C43,'[1]data dump - 18actual'!$A:$F,4,FALSE)</f>
        <v>0</v>
      </c>
      <c r="G43" s="47">
        <f>VLOOKUP($C43,'[1]data dump - 18actual'!$A:$F,5,FALSE)</f>
        <v>0</v>
      </c>
      <c r="H43" s="47">
        <f t="shared" si="1"/>
        <v>0</v>
      </c>
      <c r="I43" s="47">
        <f>VLOOKUP(B43,'[1]data dump - 18budget'!B$10:H$219,7,FALSE)</f>
        <v>0</v>
      </c>
      <c r="J43" s="54">
        <f t="shared" si="2"/>
        <v>0</v>
      </c>
    </row>
    <row r="44" spans="1:12">
      <c r="A44" s="50">
        <v>87</v>
      </c>
      <c r="B44" s="50">
        <v>213</v>
      </c>
      <c r="C44" s="46" t="s">
        <v>68</v>
      </c>
      <c r="D44" s="47">
        <f>VLOOKUP($C44,'[1]data dump - 18actual'!$A:$F,2,FALSE)</f>
        <v>0</v>
      </c>
      <c r="E44" s="47">
        <f>VLOOKUP($C44,'[1]data dump - 18actual'!$A:$F,3,FALSE)</f>
        <v>26248.44738062553</v>
      </c>
      <c r="F44" s="47">
        <f>VLOOKUP($C44,'[1]data dump - 18actual'!$A:$F,4,FALSE)</f>
        <v>0</v>
      </c>
      <c r="G44" s="47">
        <f>VLOOKUP($C44,'[1]data dump - 18actual'!$A:$F,5,FALSE)</f>
        <v>0</v>
      </c>
      <c r="H44" s="47">
        <f t="shared" si="1"/>
        <v>26248.44738062553</v>
      </c>
      <c r="I44" s="47">
        <f>VLOOKUP(B44,'[1]data dump - 18budget'!B$10:H$219,7,FALSE)</f>
        <v>58079.3662507267</v>
      </c>
      <c r="J44" s="54">
        <f t="shared" si="2"/>
        <v>-31830.91887010117</v>
      </c>
    </row>
    <row r="45" spans="1:12">
      <c r="A45" s="50">
        <v>950</v>
      </c>
      <c r="B45" s="50">
        <v>28</v>
      </c>
      <c r="C45" s="46" t="s">
        <v>69</v>
      </c>
      <c r="D45" s="47">
        <f>VLOOKUP($C45,'[1]data dump - 18actual'!$A:$F,2,FALSE)</f>
        <v>0</v>
      </c>
      <c r="E45" s="47">
        <f>VLOOKUP($C45,'[1]data dump - 18actual'!$A:$F,3,FALSE)</f>
        <v>97099.754232994543</v>
      </c>
      <c r="F45" s="47">
        <f>VLOOKUP($C45,'[1]data dump - 18actual'!$A:$F,4,FALSE)</f>
        <v>0</v>
      </c>
      <c r="G45" s="47">
        <f>VLOOKUP($C45,'[1]data dump - 18actual'!$A:$F,5,FALSE)</f>
        <v>0</v>
      </c>
      <c r="H45" s="47">
        <f t="shared" si="1"/>
        <v>97099.754232994543</v>
      </c>
      <c r="I45" s="47">
        <f>VLOOKUP(B45,'[1]data dump - 18budget'!B$10:H$219,7,FALSE)</f>
        <v>151945.54682603956</v>
      </c>
      <c r="J45" s="54">
        <f t="shared" si="2"/>
        <v>-54845.792593045015</v>
      </c>
    </row>
    <row r="46" spans="1:12">
      <c r="A46" s="50">
        <v>80</v>
      </c>
      <c r="B46" s="50">
        <v>29</v>
      </c>
      <c r="C46" s="46" t="s">
        <v>70</v>
      </c>
      <c r="D46" s="47">
        <f>VLOOKUP($C46,'[1]data dump - 18actual'!$A:$F,2,FALSE)</f>
        <v>0</v>
      </c>
      <c r="E46" s="47">
        <f>VLOOKUP($C46,'[1]data dump - 18actual'!$A:$F,3,FALSE)</f>
        <v>1240.2683903475361</v>
      </c>
      <c r="F46" s="47">
        <f>VLOOKUP($C46,'[1]data dump - 18actual'!$A:$F,4,FALSE)</f>
        <v>0</v>
      </c>
      <c r="G46" s="47">
        <f>VLOOKUP($C46,'[1]data dump - 18actual'!$A:$F,5,FALSE)</f>
        <v>0</v>
      </c>
      <c r="H46" s="47">
        <f t="shared" si="1"/>
        <v>1240.2683903475361</v>
      </c>
      <c r="I46" s="47">
        <f>VLOOKUP(B46,'[1]data dump - 18budget'!B$10:H$219,7,FALSE)</f>
        <v>11895.957207428364</v>
      </c>
      <c r="J46" s="54">
        <f t="shared" si="2"/>
        <v>-10655.688817080829</v>
      </c>
      <c r="K46" s="55"/>
      <c r="L46" s="55"/>
    </row>
    <row r="47" spans="1:12">
      <c r="A47" s="50">
        <v>81</v>
      </c>
      <c r="B47" s="50">
        <v>30</v>
      </c>
      <c r="C47" s="46" t="s">
        <v>71</v>
      </c>
      <c r="D47" s="47">
        <f>VLOOKUP($C47,'[1]data dump - 18actual'!$A:$F,2,FALSE)</f>
        <v>0</v>
      </c>
      <c r="E47" s="47">
        <f>VLOOKUP($C47,'[1]data dump - 18actual'!$A:$F,3,FALSE)</f>
        <v>12160.870569508234</v>
      </c>
      <c r="F47" s="47">
        <f>VLOOKUP($C47,'[1]data dump - 18actual'!$A:$F,4,FALSE)</f>
        <v>0</v>
      </c>
      <c r="G47" s="47">
        <f>VLOOKUP($C47,'[1]data dump - 18actual'!$A:$F,5,FALSE)</f>
        <v>0</v>
      </c>
      <c r="H47" s="47">
        <f t="shared" si="1"/>
        <v>12160.870569508234</v>
      </c>
      <c r="I47" s="47">
        <f>VLOOKUP(B47,'[1]data dump - 18budget'!B$10:H$219,7,FALSE)</f>
        <v>17117.0874980847</v>
      </c>
      <c r="J47" s="54">
        <f t="shared" si="2"/>
        <v>-4956.2169285764667</v>
      </c>
    </row>
    <row r="48" spans="1:12">
      <c r="A48" s="50">
        <v>150</v>
      </c>
      <c r="B48" s="50">
        <v>31</v>
      </c>
      <c r="C48" s="46" t="s">
        <v>72</v>
      </c>
      <c r="D48" s="47">
        <f>VLOOKUP($C48,'[1]data dump - 18actual'!$A:$F,2,FALSE)</f>
        <v>0</v>
      </c>
      <c r="E48" s="47">
        <f>VLOOKUP($C48,'[1]data dump - 18actual'!$A:$F,3,FALSE)</f>
        <v>0</v>
      </c>
      <c r="F48" s="47">
        <f>VLOOKUP($C48,'[1]data dump - 18actual'!$A:$F,4,FALSE)</f>
        <v>0</v>
      </c>
      <c r="G48" s="47">
        <f>VLOOKUP($C48,'[1]data dump - 18actual'!$A:$F,5,FALSE)</f>
        <v>0</v>
      </c>
      <c r="H48" s="47">
        <f t="shared" si="1"/>
        <v>0</v>
      </c>
      <c r="I48" s="47">
        <f>VLOOKUP(B48,'[1]data dump - 18budget'!B$10:H$219,7,FALSE)</f>
        <v>547.99035120591304</v>
      </c>
      <c r="J48" s="54">
        <f t="shared" si="2"/>
        <v>-547.99035120591304</v>
      </c>
    </row>
    <row r="49" spans="1:10">
      <c r="A49" s="50">
        <v>80</v>
      </c>
      <c r="B49" s="50">
        <v>214</v>
      </c>
      <c r="C49" s="46" t="s">
        <v>73</v>
      </c>
      <c r="D49" s="47">
        <f>VLOOKUP($C49,'[1]data dump - 18actual'!$A:$F,2,FALSE)</f>
        <v>0</v>
      </c>
      <c r="E49" s="47">
        <f>VLOOKUP($C49,'[1]data dump - 18actual'!$A:$F,3,FALSE)</f>
        <v>31.201720511887704</v>
      </c>
      <c r="F49" s="47">
        <f>VLOOKUP($C49,'[1]data dump - 18actual'!$A:$F,4,FALSE)</f>
        <v>0</v>
      </c>
      <c r="G49" s="47">
        <f>VLOOKUP($C49,'[1]data dump - 18actual'!$A:$F,5,FALSE)</f>
        <v>0</v>
      </c>
      <c r="H49" s="47">
        <f t="shared" si="1"/>
        <v>31.201720511887704</v>
      </c>
      <c r="I49" s="47"/>
      <c r="J49" s="54">
        <f t="shared" si="2"/>
        <v>31.201720511887704</v>
      </c>
    </row>
    <row r="50" spans="1:10">
      <c r="A50" s="50">
        <v>82</v>
      </c>
      <c r="B50" s="50">
        <v>32</v>
      </c>
      <c r="C50" s="46" t="s">
        <v>74</v>
      </c>
      <c r="D50" s="47">
        <f>VLOOKUP($C50,'[1]data dump - 18actual'!$A:$F,2,FALSE)</f>
        <v>0</v>
      </c>
      <c r="E50" s="47">
        <f>VLOOKUP($C50,'[1]data dump - 18actual'!$A:$F,3,FALSE)</f>
        <v>27980.142869035299</v>
      </c>
      <c r="F50" s="47">
        <f>VLOOKUP($C50,'[1]data dump - 18actual'!$A:$F,4,FALSE)</f>
        <v>0</v>
      </c>
      <c r="G50" s="47">
        <f>VLOOKUP($C50,'[1]data dump - 18actual'!$A:$F,5,FALSE)</f>
        <v>0</v>
      </c>
      <c r="H50" s="47">
        <f t="shared" si="1"/>
        <v>27980.142869035299</v>
      </c>
      <c r="I50" s="47">
        <f>VLOOKUP(B50,'[1]data dump - 18budget'!B$10:H$219,7,FALSE)</f>
        <v>71619.294511772809</v>
      </c>
      <c r="J50" s="54">
        <f t="shared" si="2"/>
        <v>-43639.15164273751</v>
      </c>
    </row>
    <row r="51" spans="1:10">
      <c r="A51" s="50">
        <v>85</v>
      </c>
      <c r="B51" s="50">
        <v>33</v>
      </c>
      <c r="C51" s="46" t="s">
        <v>75</v>
      </c>
      <c r="D51" s="47">
        <f>VLOOKUP($C51,'[1]data dump - 18actual'!$A:$F,2,FALSE)</f>
        <v>0</v>
      </c>
      <c r="E51" s="47">
        <f>VLOOKUP($C51,'[1]data dump - 18actual'!$A:$F,3,FALSE)</f>
        <v>2449.3350601831849</v>
      </c>
      <c r="F51" s="47">
        <f>VLOOKUP($C51,'[1]data dump - 18actual'!$A:$F,4,FALSE)</f>
        <v>0</v>
      </c>
      <c r="G51" s="47">
        <f>VLOOKUP($C51,'[1]data dump - 18actual'!$A:$F,5,FALSE)</f>
        <v>0</v>
      </c>
      <c r="H51" s="47">
        <f t="shared" si="1"/>
        <v>2449.3350601831849</v>
      </c>
      <c r="I51" s="47">
        <f>VLOOKUP(B51,'[1]data dump - 18budget'!B$10:H$219,7,FALSE)</f>
        <v>25374.99765167381</v>
      </c>
      <c r="J51" s="54">
        <f t="shared" si="2"/>
        <v>-22925.662591490625</v>
      </c>
    </row>
    <row r="52" spans="1:10">
      <c r="A52" s="50">
        <v>84</v>
      </c>
      <c r="B52" s="50">
        <v>34</v>
      </c>
      <c r="C52" s="46" t="s">
        <v>76</v>
      </c>
      <c r="D52" s="47">
        <f>VLOOKUP($C52,'[1]data dump - 18actual'!$A:$F,2,FALSE)</f>
        <v>0</v>
      </c>
      <c r="E52" s="47">
        <f>VLOOKUP($C52,'[1]data dump - 18actual'!$A:$F,3,FALSE)</f>
        <v>2558.5410819747917</v>
      </c>
      <c r="F52" s="47">
        <f>VLOOKUP($C52,'[1]data dump - 18actual'!$A:$F,4,FALSE)</f>
        <v>0</v>
      </c>
      <c r="G52" s="47">
        <f>VLOOKUP($C52,'[1]data dump - 18actual'!$A:$F,5,FALSE)</f>
        <v>0</v>
      </c>
      <c r="H52" s="47">
        <f t="shared" si="1"/>
        <v>2558.5410819747917</v>
      </c>
      <c r="I52" s="47">
        <f>VLOOKUP(B52,'[1]data dump - 18budget'!B$10:H$219,7,FALSE)</f>
        <v>1156.8685192124831</v>
      </c>
      <c r="J52" s="54">
        <f t="shared" si="2"/>
        <v>1401.6725627623086</v>
      </c>
    </row>
    <row r="53" spans="1:10">
      <c r="A53" s="50">
        <v>83</v>
      </c>
      <c r="B53" s="50">
        <v>35</v>
      </c>
      <c r="C53" s="46" t="s">
        <v>77</v>
      </c>
      <c r="D53" s="47">
        <f>VLOOKUP($C53,'[1]data dump - 18actual'!$A:$F,2,FALSE)</f>
        <v>0</v>
      </c>
      <c r="E53" s="47">
        <f>VLOOKUP($C53,'[1]data dump - 18actual'!$A:$F,3,FALSE)</f>
        <v>162061.73633874473</v>
      </c>
      <c r="F53" s="47">
        <f>VLOOKUP($C53,'[1]data dump - 18actual'!$A:$F,4,FALSE)</f>
        <v>0</v>
      </c>
      <c r="G53" s="47">
        <f>VLOOKUP($C53,'[1]data dump - 18actual'!$A:$F,5,FALSE)</f>
        <v>0</v>
      </c>
      <c r="H53" s="47">
        <f t="shared" si="1"/>
        <v>162061.73633874473</v>
      </c>
      <c r="I53" s="47">
        <f>VLOOKUP(B53,'[1]data dump - 18budget'!B$10:H$219,7,FALSE)</f>
        <v>130528.25726640846</v>
      </c>
      <c r="J53" s="54">
        <f t="shared" si="2"/>
        <v>31533.479072336268</v>
      </c>
    </row>
    <row r="54" spans="1:10">
      <c r="A54" s="50">
        <v>70</v>
      </c>
      <c r="B54" s="50">
        <v>36</v>
      </c>
      <c r="C54" s="46" t="s">
        <v>78</v>
      </c>
      <c r="D54" s="47">
        <f>VLOOKUP($C54,'[1]data dump - 18actual'!$A:$F,2,FALSE)</f>
        <v>0</v>
      </c>
      <c r="E54" s="47">
        <f>VLOOKUP($C54,'[1]data dump - 18actual'!$A:$F,3,FALSE)</f>
        <v>82668.958496246487</v>
      </c>
      <c r="F54" s="47">
        <f>VLOOKUP($C54,'[1]data dump - 18actual'!$A:$F,4,FALSE)</f>
        <v>0</v>
      </c>
      <c r="G54" s="47">
        <f>VLOOKUP($C54,'[1]data dump - 18actual'!$A:$F,5,FALSE)</f>
        <v>0</v>
      </c>
      <c r="H54" s="47">
        <f t="shared" si="1"/>
        <v>82668.958496246487</v>
      </c>
      <c r="I54" s="47">
        <f>VLOOKUP(B54,'[1]data dump - 18budget'!B$10:H$219,7,FALSE)</f>
        <v>175318.85750039178</v>
      </c>
      <c r="J54" s="54">
        <f t="shared" si="2"/>
        <v>-92649.899004145293</v>
      </c>
    </row>
    <row r="55" spans="1:10">
      <c r="A55" s="50">
        <v>86</v>
      </c>
      <c r="B55" s="50">
        <v>37</v>
      </c>
      <c r="C55" s="46" t="s">
        <v>79</v>
      </c>
      <c r="D55" s="47">
        <f>VLOOKUP($C55,'[1]data dump - 18actual'!$A:$F,2,FALSE)</f>
        <v>0</v>
      </c>
      <c r="E55" s="47">
        <f>VLOOKUP($C55,'[1]data dump - 18actual'!$A:$F,3,FALSE)</f>
        <v>897.04946471677147</v>
      </c>
      <c r="F55" s="47">
        <f>VLOOKUP($C55,'[1]data dump - 18actual'!$A:$F,4,FALSE)</f>
        <v>0</v>
      </c>
      <c r="G55" s="47">
        <f>VLOOKUP($C55,'[1]data dump - 18actual'!$A:$F,5,FALSE)</f>
        <v>0</v>
      </c>
      <c r="H55" s="47">
        <f t="shared" si="1"/>
        <v>897.04946471677147</v>
      </c>
      <c r="I55" s="47">
        <f>VLOOKUP(B55,'[1]data dump - 18budget'!B$10:H$219,7,FALSE)</f>
        <v>2602.9541682280865</v>
      </c>
      <c r="J55" s="54">
        <f t="shared" si="2"/>
        <v>-1705.9047035113149</v>
      </c>
    </row>
    <row r="56" spans="1:10">
      <c r="A56" s="50">
        <v>180</v>
      </c>
      <c r="B56" s="50">
        <v>38</v>
      </c>
      <c r="C56" s="46" t="s">
        <v>80</v>
      </c>
      <c r="D56" s="47">
        <f>VLOOKUP($C56,'[1]data dump - 18actual'!$A:$F,2,FALSE)</f>
        <v>0</v>
      </c>
      <c r="E56" s="47">
        <f>VLOOKUP($C56,'[1]data dump - 18actual'!$A:$F,3,FALSE)</f>
        <v>42683.953660262385</v>
      </c>
      <c r="F56" s="47">
        <f>VLOOKUP($C56,'[1]data dump - 18actual'!$A:$F,4,FALSE)</f>
        <v>0</v>
      </c>
      <c r="G56" s="47">
        <f>VLOOKUP($C56,'[1]data dump - 18actual'!$A:$F,5,FALSE)</f>
        <v>0</v>
      </c>
      <c r="H56" s="47">
        <f t="shared" si="1"/>
        <v>42683.953660262385</v>
      </c>
      <c r="I56" s="47">
        <f>VLOOKUP(B56,'[1]data dump - 18budget'!B$10:H$219,7,FALSE)</f>
        <v>18167.402337896034</v>
      </c>
      <c r="J56" s="54">
        <f t="shared" si="2"/>
        <v>24516.551322366351</v>
      </c>
    </row>
    <row r="57" spans="1:10">
      <c r="A57" s="50">
        <v>747</v>
      </c>
      <c r="B57" s="50">
        <v>39</v>
      </c>
      <c r="C57" s="46" t="s">
        <v>81</v>
      </c>
      <c r="D57" s="47">
        <f>VLOOKUP($C57,'[1]data dump - 18actual'!$A:$F,2,FALSE)</f>
        <v>0</v>
      </c>
      <c r="E57" s="47">
        <f>VLOOKUP($C57,'[1]data dump - 18actual'!$A:$F,3,FALSE)</f>
        <v>158379.93331834199</v>
      </c>
      <c r="F57" s="47">
        <f>VLOOKUP($C57,'[1]data dump - 18actual'!$A:$F,4,FALSE)</f>
        <v>0</v>
      </c>
      <c r="G57" s="47">
        <f>VLOOKUP($C57,'[1]data dump - 18actual'!$A:$F,5,FALSE)</f>
        <v>0</v>
      </c>
      <c r="H57" s="47">
        <f t="shared" si="1"/>
        <v>158379.93331834199</v>
      </c>
      <c r="I57" s="47">
        <f>VLOOKUP(B57,'[1]data dump - 18budget'!B$10:H$219,7,FALSE)</f>
        <v>119408.61972318849</v>
      </c>
      <c r="J57" s="54">
        <f t="shared" si="2"/>
        <v>38971.313595153508</v>
      </c>
    </row>
    <row r="58" spans="1:10">
      <c r="A58" s="50">
        <v>960</v>
      </c>
      <c r="B58" s="50">
        <v>209</v>
      </c>
      <c r="C58" s="46" t="s">
        <v>82</v>
      </c>
      <c r="D58" s="47">
        <f>VLOOKUP($C58,'[1]data dump - 18actual'!$A:$F,2,FALSE)</f>
        <v>0</v>
      </c>
      <c r="E58" s="47">
        <f>VLOOKUP($C58,'[1]data dump - 18actual'!$A:$F,3,FALSE)</f>
        <v>17316.954884097675</v>
      </c>
      <c r="F58" s="47">
        <f>VLOOKUP($C58,'[1]data dump - 18actual'!$A:$F,4,FALSE)</f>
        <v>0</v>
      </c>
      <c r="G58" s="47">
        <f>VLOOKUP($C58,'[1]data dump - 18actual'!$A:$F,5,FALSE)</f>
        <v>0</v>
      </c>
      <c r="H58" s="47">
        <f t="shared" si="1"/>
        <v>17316.954884097675</v>
      </c>
      <c r="I58" s="47">
        <f>VLOOKUP(B58,'[1]data dump - 18budget'!B$10:H$219,7,FALSE)</f>
        <v>17611.801009590039</v>
      </c>
      <c r="J58" s="54">
        <f t="shared" si="2"/>
        <v>-294.84612549236408</v>
      </c>
    </row>
    <row r="59" spans="1:10">
      <c r="A59" s="50">
        <v>90</v>
      </c>
      <c r="B59" s="50">
        <v>40</v>
      </c>
      <c r="C59" s="46" t="s">
        <v>83</v>
      </c>
      <c r="D59" s="47">
        <f>VLOOKUP($C59,'[1]data dump - 18actual'!$A:$F,2,FALSE)</f>
        <v>0</v>
      </c>
      <c r="E59" s="47">
        <f>VLOOKUP($C59,'[1]data dump - 18actual'!$A:$F,3,FALSE)</f>
        <v>62052.421668016665</v>
      </c>
      <c r="F59" s="47">
        <f>VLOOKUP($C59,'[1]data dump - 18actual'!$A:$F,4,FALSE)</f>
        <v>0</v>
      </c>
      <c r="G59" s="47">
        <f>VLOOKUP($C59,'[1]data dump - 18actual'!$A:$F,5,FALSE)</f>
        <v>0</v>
      </c>
      <c r="H59" s="47">
        <f t="shared" si="1"/>
        <v>62052.421668016665</v>
      </c>
      <c r="I59" s="47">
        <f>VLOOKUP(B59,'[1]data dump - 18budget'!B$10:H$219,7,FALSE)</f>
        <v>1263.4221986136329</v>
      </c>
      <c r="J59" s="54">
        <f t="shared" si="2"/>
        <v>60788.999469403032</v>
      </c>
    </row>
    <row r="60" spans="1:10">
      <c r="A60" s="50">
        <v>90</v>
      </c>
      <c r="B60" s="50">
        <v>41</v>
      </c>
      <c r="C60" s="46" t="s">
        <v>84</v>
      </c>
      <c r="D60" s="47">
        <f>VLOOKUP($C60,'[1]data dump - 18actual'!$A:$F,2,FALSE)</f>
        <v>0</v>
      </c>
      <c r="E60" s="47">
        <f>VLOOKUP($C60,'[1]data dump - 18actual'!$A:$F,3,FALSE)</f>
        <v>21209.369517955667</v>
      </c>
      <c r="F60" s="47">
        <f>VLOOKUP($C60,'[1]data dump - 18actual'!$A:$F,4,FALSE)</f>
        <v>0</v>
      </c>
      <c r="G60" s="47">
        <f>VLOOKUP($C60,'[1]data dump - 18actual'!$A:$F,5,FALSE)</f>
        <v>0</v>
      </c>
      <c r="H60" s="47">
        <f t="shared" si="1"/>
        <v>21209.369517955667</v>
      </c>
      <c r="I60" s="47">
        <f>VLOOKUP(B60,'[1]data dump - 18budget'!B$10:H$219,7,FALSE)</f>
        <v>1590.694213917164</v>
      </c>
      <c r="J60" s="54">
        <f t="shared" si="2"/>
        <v>19618.675304038505</v>
      </c>
    </row>
    <row r="61" spans="1:10">
      <c r="A61" s="50">
        <v>220</v>
      </c>
      <c r="B61" s="50">
        <v>207</v>
      </c>
      <c r="C61" s="46" t="s">
        <v>85</v>
      </c>
      <c r="D61" s="47">
        <f>VLOOKUP($C61,'[1]data dump - 18actual'!$A:$F,2,FALSE)</f>
        <v>0</v>
      </c>
      <c r="E61" s="47">
        <f>VLOOKUP($C61,'[1]data dump - 18actual'!$A:$F,3,FALSE)</f>
        <v>920.45075510068727</v>
      </c>
      <c r="F61" s="47">
        <f>VLOOKUP($C61,'[1]data dump - 18actual'!$A:$F,4,FALSE)</f>
        <v>0</v>
      </c>
      <c r="G61" s="47">
        <f>VLOOKUP($C61,'[1]data dump - 18actual'!$A:$F,5,FALSE)</f>
        <v>0</v>
      </c>
      <c r="H61" s="47">
        <f t="shared" si="1"/>
        <v>920.45075510068727</v>
      </c>
      <c r="I61" s="47">
        <f>VLOOKUP(B61,'[1]data dump - 18budget'!B$10:H$219,7,FALSE)</f>
        <v>11317.522947822121</v>
      </c>
      <c r="J61" s="54">
        <f t="shared" si="2"/>
        <v>-10397.072192721433</v>
      </c>
    </row>
    <row r="62" spans="1:10">
      <c r="A62" s="50">
        <v>101</v>
      </c>
      <c r="B62" s="50">
        <v>42</v>
      </c>
      <c r="C62" s="46" t="s">
        <v>86</v>
      </c>
      <c r="D62" s="47">
        <f>VLOOKUP($C62,'[1]data dump - 18actual'!$A:$F,2,FALSE)</f>
        <v>0</v>
      </c>
      <c r="E62" s="47">
        <f>VLOOKUP($C62,'[1]data dump - 18actual'!$A:$F,3,FALSE)</f>
        <v>17769.379831520047</v>
      </c>
      <c r="F62" s="47">
        <f>VLOOKUP($C62,'[1]data dump - 18actual'!$A:$F,4,FALSE)</f>
        <v>0</v>
      </c>
      <c r="G62" s="47">
        <f>VLOOKUP($C62,'[1]data dump - 18actual'!$A:$F,5,FALSE)</f>
        <v>0</v>
      </c>
      <c r="H62" s="47">
        <f t="shared" si="1"/>
        <v>17769.379831520047</v>
      </c>
      <c r="I62" s="47">
        <f>VLOOKUP(B62,'[1]data dump - 18budget'!B$10:H$219,7,FALSE)</f>
        <v>32681.535667752651</v>
      </c>
      <c r="J62" s="54">
        <f t="shared" si="2"/>
        <v>-14912.155836232603</v>
      </c>
    </row>
    <row r="63" spans="1:10">
      <c r="A63" s="50">
        <v>102</v>
      </c>
      <c r="B63" s="50">
        <v>43</v>
      </c>
      <c r="C63" s="46" t="s">
        <v>87</v>
      </c>
      <c r="D63" s="47">
        <f>VLOOKUP($C63,'[1]data dump - 18actual'!$A:$F,2,FALSE)</f>
        <v>0</v>
      </c>
      <c r="E63" s="47">
        <f>VLOOKUP($C63,'[1]data dump - 18actual'!$A:$F,3,FALSE)</f>
        <v>63916.880477204519</v>
      </c>
      <c r="F63" s="47">
        <f>VLOOKUP($C63,'[1]data dump - 18actual'!$A:$F,4,FALSE)</f>
        <v>0</v>
      </c>
      <c r="G63" s="47">
        <f>VLOOKUP($C63,'[1]data dump - 18actual'!$A:$F,5,FALSE)</f>
        <v>0</v>
      </c>
      <c r="H63" s="47">
        <f t="shared" si="1"/>
        <v>63916.880477204519</v>
      </c>
      <c r="I63" s="47">
        <f>VLOOKUP(B63,'[1]data dump - 18budget'!B$10:H$219,7,FALSE)</f>
        <v>184302.8548693287</v>
      </c>
      <c r="J63" s="54">
        <f t="shared" si="2"/>
        <v>-120385.97439212419</v>
      </c>
    </row>
    <row r="64" spans="1:10">
      <c r="A64" s="50">
        <v>101</v>
      </c>
      <c r="B64" s="50">
        <v>203</v>
      </c>
      <c r="C64" s="46" t="s">
        <v>88</v>
      </c>
      <c r="D64" s="47">
        <f>VLOOKUP($C64,'[1]data dump - 18actual'!$A:$F,2,FALSE)</f>
        <v>0</v>
      </c>
      <c r="E64" s="47">
        <f>VLOOKUP($C64,'[1]data dump - 18actual'!$A:$F,3,FALSE)</f>
        <v>1131.0623685559292</v>
      </c>
      <c r="F64" s="47">
        <f>VLOOKUP($C64,'[1]data dump - 18actual'!$A:$F,4,FALSE)</f>
        <v>0</v>
      </c>
      <c r="G64" s="47">
        <f>VLOOKUP($C64,'[1]data dump - 18actual'!$A:$F,5,FALSE)</f>
        <v>0</v>
      </c>
      <c r="H64" s="47">
        <f t="shared" si="1"/>
        <v>1131.0623685559292</v>
      </c>
      <c r="I64" s="47">
        <f>VLOOKUP(B64,'[1]data dump - 18budget'!B$10:H$219,7,FALSE)</f>
        <v>5974.6170235644677</v>
      </c>
      <c r="J64" s="54">
        <f t="shared" si="2"/>
        <v>-4843.5546550085382</v>
      </c>
    </row>
    <row r="65" spans="1:10">
      <c r="A65" s="50">
        <v>82</v>
      </c>
      <c r="B65" s="50">
        <v>44</v>
      </c>
      <c r="C65" s="46" t="s">
        <v>89</v>
      </c>
      <c r="D65" s="47">
        <f>VLOOKUP($C65,'[1]data dump - 18actual'!$A:$F,2,FALSE)</f>
        <v>0</v>
      </c>
      <c r="E65" s="47">
        <f>VLOOKUP($C65,'[1]data dump - 18actual'!$A:$F,3,FALSE)</f>
        <v>222624.27585231877</v>
      </c>
      <c r="F65" s="47">
        <f>VLOOKUP($C65,'[1]data dump - 18actual'!$A:$F,4,FALSE)</f>
        <v>0</v>
      </c>
      <c r="G65" s="47">
        <f>VLOOKUP($C65,'[1]data dump - 18actual'!$A:$F,5,FALSE)</f>
        <v>0</v>
      </c>
      <c r="H65" s="47">
        <f t="shared" si="1"/>
        <v>222624.27585231877</v>
      </c>
      <c r="I65" s="47">
        <f>VLOOKUP(B65,'[1]data dump - 18budget'!B$10:H$219,7,FALSE)</f>
        <v>176589.89067610551</v>
      </c>
      <c r="J65" s="54">
        <f t="shared" si="2"/>
        <v>46034.385176213254</v>
      </c>
    </row>
    <row r="66" spans="1:10">
      <c r="A66" s="50">
        <v>82</v>
      </c>
      <c r="B66" s="50">
        <v>45</v>
      </c>
      <c r="C66" s="46" t="s">
        <v>90</v>
      </c>
      <c r="D66" s="47">
        <f>VLOOKUP($C66,'[1]data dump - 18actual'!$A:$F,2,FALSE)</f>
        <v>0</v>
      </c>
      <c r="E66" s="47">
        <f>VLOOKUP($C66,'[1]data dump - 18actual'!$A:$F,3,FALSE)</f>
        <v>0</v>
      </c>
      <c r="F66" s="47">
        <f>VLOOKUP($C66,'[1]data dump - 18actual'!$A:$F,4,FALSE)</f>
        <v>0</v>
      </c>
      <c r="G66" s="47">
        <f>VLOOKUP($C66,'[1]data dump - 18actual'!$A:$F,5,FALSE)</f>
        <v>0</v>
      </c>
      <c r="H66" s="47">
        <f t="shared" si="1"/>
        <v>0</v>
      </c>
      <c r="I66" s="47">
        <f>VLOOKUP(B66,'[1]data dump - 18budget'!B$10:H$219,7,FALSE)</f>
        <v>0</v>
      </c>
      <c r="J66" s="54">
        <f t="shared" si="2"/>
        <v>0</v>
      </c>
    </row>
    <row r="67" spans="1:10">
      <c r="A67" s="50">
        <v>130</v>
      </c>
      <c r="B67" s="50">
        <v>46</v>
      </c>
      <c r="C67" s="46" t="s">
        <v>91</v>
      </c>
      <c r="D67" s="47">
        <f>VLOOKUP($C67,'[1]data dump - 18actual'!$A:$F,2,FALSE)</f>
        <v>0</v>
      </c>
      <c r="E67" s="47">
        <f>VLOOKUP($C67,'[1]data dump - 18actual'!$A:$F,3,FALSE)</f>
        <v>1392704.7235264289</v>
      </c>
      <c r="F67" s="47">
        <f>VLOOKUP($C67,'[1]data dump - 18actual'!$A:$F,4,FALSE)</f>
        <v>0</v>
      </c>
      <c r="G67" s="47">
        <f>VLOOKUP($C67,'[1]data dump - 18actual'!$A:$F,5,FALSE)</f>
        <v>0</v>
      </c>
      <c r="H67" s="47">
        <f t="shared" si="1"/>
        <v>1392704.7235264289</v>
      </c>
      <c r="I67" s="47">
        <f>VLOOKUP(B67,'[1]data dump - 18budget'!B$10:H$219,7,FALSE)</f>
        <v>1251016.3059404988</v>
      </c>
      <c r="J67" s="54">
        <f t="shared" si="2"/>
        <v>141688.41758593009</v>
      </c>
    </row>
    <row r="68" spans="1:10">
      <c r="A68" s="50">
        <v>240</v>
      </c>
      <c r="B68" s="50">
        <v>47</v>
      </c>
      <c r="C68" s="46" t="s">
        <v>92</v>
      </c>
      <c r="D68" s="47">
        <f>VLOOKUP($C68,'[1]data dump - 18actual'!$A:$F,2,FALSE)</f>
        <v>0</v>
      </c>
      <c r="E68" s="47">
        <f>VLOOKUP($C68,'[1]data dump - 18actual'!$A:$F,3,FALSE)</f>
        <v>92466.298736979224</v>
      </c>
      <c r="F68" s="47">
        <f>VLOOKUP($C68,'[1]data dump - 18actual'!$A:$F,4,FALSE)</f>
        <v>0</v>
      </c>
      <c r="G68" s="47">
        <f>VLOOKUP($C68,'[1]data dump - 18actual'!$A:$F,5,FALSE)</f>
        <v>0</v>
      </c>
      <c r="H68" s="47">
        <f t="shared" si="1"/>
        <v>92466.298736979224</v>
      </c>
      <c r="I68" s="47">
        <f>VLOOKUP(B68,'[1]data dump - 18budget'!B$10:H$219,7,FALSE)</f>
        <v>160591.61681173288</v>
      </c>
      <c r="J68" s="54">
        <f t="shared" si="2"/>
        <v>-68125.318074753653</v>
      </c>
    </row>
    <row r="69" spans="1:10">
      <c r="A69" s="50">
        <v>908</v>
      </c>
      <c r="B69" s="50">
        <v>48</v>
      </c>
      <c r="C69" s="46" t="s">
        <v>93</v>
      </c>
      <c r="D69" s="47">
        <f>VLOOKUP($C69,'[1]data dump - 18actual'!$A:$F,2,FALSE)</f>
        <v>0</v>
      </c>
      <c r="E69" s="47">
        <f>VLOOKUP($C69,'[1]data dump - 18actual'!$A:$F,3,FALSE)</f>
        <v>135953.6967004227</v>
      </c>
      <c r="F69" s="47">
        <f>VLOOKUP($C69,'[1]data dump - 18actual'!$A:$F,4,FALSE)</f>
        <v>0</v>
      </c>
      <c r="G69" s="47">
        <f>VLOOKUP($C69,'[1]data dump - 18actual'!$A:$F,5,FALSE)</f>
        <v>0</v>
      </c>
      <c r="H69" s="47">
        <f t="shared" si="1"/>
        <v>135953.6967004227</v>
      </c>
      <c r="I69" s="47">
        <f>VLOOKUP(B69,'[1]data dump - 18budget'!B$10:H$219,7,FALSE)</f>
        <v>201797.44683157749</v>
      </c>
      <c r="J69" s="54">
        <f t="shared" si="2"/>
        <v>-65843.750131154782</v>
      </c>
    </row>
    <row r="70" spans="1:10">
      <c r="A70" s="50">
        <v>101</v>
      </c>
      <c r="B70" s="50">
        <v>49</v>
      </c>
      <c r="C70" s="46" t="s">
        <v>94</v>
      </c>
      <c r="D70" s="47">
        <f>VLOOKUP($C70,'[1]data dump - 18actual'!$A:$F,2,FALSE)</f>
        <v>0</v>
      </c>
      <c r="E70" s="47">
        <f>VLOOKUP($C70,'[1]data dump - 18actual'!$A:$F,3,FALSE)</f>
        <v>3299.5819441321246</v>
      </c>
      <c r="F70" s="47">
        <f>VLOOKUP($C70,'[1]data dump - 18actual'!$A:$F,4,FALSE)</f>
        <v>0</v>
      </c>
      <c r="G70" s="47">
        <f>VLOOKUP($C70,'[1]data dump - 18actual'!$A:$F,5,FALSE)</f>
        <v>0</v>
      </c>
      <c r="H70" s="47">
        <f t="shared" si="1"/>
        <v>3299.5819441321246</v>
      </c>
      <c r="I70" s="47">
        <f>VLOOKUP(B70,'[1]data dump - 18budget'!B$10:H$219,7,FALSE)</f>
        <v>152.21954200164251</v>
      </c>
      <c r="J70" s="54">
        <f t="shared" si="2"/>
        <v>3147.3624021304822</v>
      </c>
    </row>
    <row r="71" spans="1:10">
      <c r="A71" s="50">
        <v>300</v>
      </c>
      <c r="B71" s="50">
        <v>50</v>
      </c>
      <c r="C71" s="46" t="s">
        <v>95</v>
      </c>
      <c r="D71" s="47">
        <f>VLOOKUP($C71,'[1]data dump - 18actual'!$A:$F,2,FALSE)</f>
        <v>0</v>
      </c>
      <c r="E71" s="47">
        <f>VLOOKUP($C71,'[1]data dump - 18actual'!$A:$F,3,FALSE)</f>
        <v>0</v>
      </c>
      <c r="F71" s="47">
        <f>VLOOKUP($C71,'[1]data dump - 18actual'!$A:$F,4,FALSE)</f>
        <v>0</v>
      </c>
      <c r="G71" s="47">
        <f>VLOOKUP($C71,'[1]data dump - 18actual'!$A:$F,5,FALSE)</f>
        <v>0</v>
      </c>
      <c r="H71" s="47">
        <f t="shared" si="1"/>
        <v>0</v>
      </c>
      <c r="I71" s="47">
        <f>VLOOKUP(B71,'[1]data dump - 18budget'!B$10:H$219,7,FALSE)</f>
        <v>0</v>
      </c>
      <c r="J71" s="54">
        <f t="shared" si="2"/>
        <v>0</v>
      </c>
    </row>
    <row r="72" spans="1:10">
      <c r="A72" s="50">
        <v>170</v>
      </c>
      <c r="B72" s="50">
        <v>51</v>
      </c>
      <c r="C72" s="46" t="s">
        <v>96</v>
      </c>
      <c r="D72" s="47">
        <f>VLOOKUP($C72,'[1]data dump - 18actual'!$A:$F,2,FALSE)</f>
        <v>0</v>
      </c>
      <c r="E72" s="47">
        <f>VLOOKUP($C72,'[1]data dump - 18actual'!$A:$F,3,FALSE)</f>
        <v>0</v>
      </c>
      <c r="F72" s="47">
        <f>VLOOKUP($C72,'[1]data dump - 18actual'!$A:$F,4,FALSE)</f>
        <v>0</v>
      </c>
      <c r="G72" s="47">
        <f>VLOOKUP($C72,'[1]data dump - 18actual'!$A:$F,5,FALSE)</f>
        <v>0</v>
      </c>
      <c r="H72" s="47">
        <f t="shared" si="1"/>
        <v>0</v>
      </c>
      <c r="I72" s="47">
        <f>VLOOKUP(B72,'[1]data dump - 18budget'!B$10:H$219,7,FALSE)</f>
        <v>0</v>
      </c>
      <c r="J72" s="54">
        <f t="shared" si="2"/>
        <v>0</v>
      </c>
    </row>
    <row r="73" spans="1:10">
      <c r="A73" s="50">
        <v>360</v>
      </c>
      <c r="B73" s="50">
        <v>52</v>
      </c>
      <c r="C73" s="46" t="s">
        <v>97</v>
      </c>
      <c r="D73" s="47">
        <f>VLOOKUP($C73,'[1]data dump - 18actual'!$A:$F,2,FALSE)</f>
        <v>0</v>
      </c>
      <c r="E73" s="47">
        <f>VLOOKUP($C73,'[1]data dump - 18actual'!$A:$F,3,FALSE)</f>
        <v>19189.058114810938</v>
      </c>
      <c r="F73" s="47">
        <f>VLOOKUP($C73,'[1]data dump - 18actual'!$A:$F,4,FALSE)</f>
        <v>0</v>
      </c>
      <c r="G73" s="47">
        <f>VLOOKUP($C73,'[1]data dump - 18actual'!$A:$F,5,FALSE)</f>
        <v>0</v>
      </c>
      <c r="H73" s="47">
        <f t="shared" si="1"/>
        <v>19189.058114810938</v>
      </c>
      <c r="I73" s="47">
        <f>VLOOKUP(B73,'[1]data dump - 18budget'!B$10:H$219,7,FALSE)</f>
        <v>21554.287147432577</v>
      </c>
      <c r="J73" s="54">
        <f t="shared" si="2"/>
        <v>-2365.2290326216389</v>
      </c>
    </row>
    <row r="74" spans="1:10">
      <c r="A74" s="50">
        <v>300</v>
      </c>
      <c r="B74" s="50">
        <v>53</v>
      </c>
      <c r="C74" s="46" t="s">
        <v>98</v>
      </c>
      <c r="D74" s="47">
        <f>VLOOKUP($C74,'[1]data dump - 18actual'!$A:$F,2,FALSE)</f>
        <v>0</v>
      </c>
      <c r="E74" s="47">
        <f>VLOOKUP($C74,'[1]data dump - 18actual'!$A:$F,3,FALSE)</f>
        <v>243591.83203630731</v>
      </c>
      <c r="F74" s="47">
        <f>VLOOKUP($C74,'[1]data dump - 18actual'!$A:$F,4,FALSE)</f>
        <v>0</v>
      </c>
      <c r="G74" s="47">
        <f>VLOOKUP($C74,'[1]data dump - 18actual'!$A:$F,5,FALSE)</f>
        <v>0</v>
      </c>
      <c r="H74" s="47">
        <f t="shared" si="1"/>
        <v>243591.83203630731</v>
      </c>
      <c r="I74" s="47">
        <f>VLOOKUP(B74,'[1]data dump - 18budget'!B$10:H$219,7,FALSE)</f>
        <v>203700.19110659801</v>
      </c>
      <c r="J74" s="54">
        <f t="shared" si="2"/>
        <v>39891.640929709305</v>
      </c>
    </row>
    <row r="75" spans="1:10">
      <c r="A75" s="50">
        <v>315</v>
      </c>
      <c r="B75" s="50">
        <v>54</v>
      </c>
      <c r="C75" s="46" t="s">
        <v>99</v>
      </c>
      <c r="D75" s="47">
        <f>VLOOKUP($C75,'[1]data dump - 18actual'!$A:$F,2,FALSE)</f>
        <v>0</v>
      </c>
      <c r="E75" s="47">
        <f>VLOOKUP($C75,'[1]data dump - 18actual'!$A:$F,3,FALSE)</f>
        <v>90812.60754984917</v>
      </c>
      <c r="F75" s="47">
        <f>VLOOKUP($C75,'[1]data dump - 18actual'!$A:$F,4,FALSE)</f>
        <v>0</v>
      </c>
      <c r="G75" s="47">
        <f>VLOOKUP($C75,'[1]data dump - 18actual'!$A:$F,5,FALSE)</f>
        <v>0</v>
      </c>
      <c r="H75" s="47">
        <f t="shared" si="1"/>
        <v>90812.60754984917</v>
      </c>
      <c r="I75" s="47">
        <f>VLOOKUP(B75,'[1]data dump - 18budget'!B$10:H$219,7,FALSE)</f>
        <v>88112.281887650781</v>
      </c>
      <c r="J75" s="54">
        <f t="shared" si="2"/>
        <v>2700.3256621983892</v>
      </c>
    </row>
    <row r="76" spans="1:10">
      <c r="A76" s="50">
        <v>300</v>
      </c>
      <c r="B76" s="50">
        <v>55</v>
      </c>
      <c r="C76" s="46" t="s">
        <v>100</v>
      </c>
      <c r="D76" s="47">
        <f>VLOOKUP($C76,'[1]data dump - 18actual'!$A:$F,2,FALSE)</f>
        <v>0</v>
      </c>
      <c r="E76" s="47">
        <f>VLOOKUP($C76,'[1]data dump - 18actual'!$A:$F,3,FALSE)</f>
        <v>0</v>
      </c>
      <c r="F76" s="47">
        <f>VLOOKUP($C76,'[1]data dump - 18actual'!$A:$F,4,FALSE)</f>
        <v>0</v>
      </c>
      <c r="G76" s="47">
        <f>VLOOKUP($C76,'[1]data dump - 18actual'!$A:$F,5,FALSE)</f>
        <v>0</v>
      </c>
      <c r="H76" s="47">
        <f t="shared" si="1"/>
        <v>0</v>
      </c>
      <c r="I76" s="47">
        <f>VLOOKUP(B76,'[1]data dump - 18budget'!B$10:H$219,7,FALSE)</f>
        <v>0</v>
      </c>
      <c r="J76" s="54">
        <f t="shared" si="2"/>
        <v>0</v>
      </c>
    </row>
    <row r="77" spans="1:10">
      <c r="A77" s="50">
        <v>330</v>
      </c>
      <c r="B77" s="50">
        <v>56</v>
      </c>
      <c r="C77" s="46" t="s">
        <v>101</v>
      </c>
      <c r="D77" s="47">
        <f>VLOOKUP($C77,'[1]data dump - 18actual'!$A:$F,2,FALSE)</f>
        <v>0</v>
      </c>
      <c r="E77" s="47">
        <f>VLOOKUP($C77,'[1]data dump - 18actual'!$A:$F,3,FALSE)</f>
        <v>0</v>
      </c>
      <c r="F77" s="47">
        <f>VLOOKUP($C77,'[1]data dump - 18actual'!$A:$F,4,FALSE)</f>
        <v>0</v>
      </c>
      <c r="G77" s="47">
        <f>VLOOKUP($C77,'[1]data dump - 18actual'!$A:$F,5,FALSE)</f>
        <v>0</v>
      </c>
      <c r="H77" s="47">
        <f t="shared" si="1"/>
        <v>0</v>
      </c>
      <c r="I77" s="47">
        <f>VLOOKUP(B77,'[1]data dump - 18budget'!B$10:H$219,7,FALSE)</f>
        <v>0</v>
      </c>
      <c r="J77" s="54">
        <f t="shared" si="2"/>
        <v>0</v>
      </c>
    </row>
    <row r="78" spans="1:10">
      <c r="A78" s="50">
        <v>331</v>
      </c>
      <c r="B78" s="50">
        <v>57</v>
      </c>
      <c r="C78" s="46" t="s">
        <v>102</v>
      </c>
      <c r="D78" s="47">
        <f>VLOOKUP($C78,'[1]data dump - 18actual'!$A:$F,2,FALSE)</f>
        <v>0</v>
      </c>
      <c r="E78" s="47">
        <f>VLOOKUP($C78,'[1]data dump - 18actual'!$A:$F,3,FALSE)</f>
        <v>22644.648661502502</v>
      </c>
      <c r="F78" s="47">
        <f>VLOOKUP($C78,'[1]data dump - 18actual'!$A:$F,4,FALSE)</f>
        <v>0</v>
      </c>
      <c r="G78" s="47">
        <f>VLOOKUP($C78,'[1]data dump - 18actual'!$A:$F,5,FALSE)</f>
        <v>0</v>
      </c>
      <c r="H78" s="47">
        <f t="shared" si="1"/>
        <v>22644.648661502502</v>
      </c>
      <c r="I78" s="47">
        <f>VLOOKUP(B78,'[1]data dump - 18budget'!B$10:H$219,7,FALSE)</f>
        <v>14247.749131353739</v>
      </c>
      <c r="J78" s="54">
        <f t="shared" si="2"/>
        <v>8396.899530148763</v>
      </c>
    </row>
    <row r="79" spans="1:10">
      <c r="A79" s="50">
        <v>333</v>
      </c>
      <c r="B79" s="50">
        <v>58</v>
      </c>
      <c r="C79" s="46" t="s">
        <v>103</v>
      </c>
      <c r="D79" s="47">
        <f>VLOOKUP($C79,'[1]data dump - 18actual'!$A:$F,2,FALSE)</f>
        <v>0</v>
      </c>
      <c r="E79" s="47">
        <f>VLOOKUP($C79,'[1]data dump - 18actual'!$A:$F,3,FALSE)</f>
        <v>4181.0305485929521</v>
      </c>
      <c r="F79" s="47">
        <f>VLOOKUP($C79,'[1]data dump - 18actual'!$A:$F,4,FALSE)</f>
        <v>0</v>
      </c>
      <c r="G79" s="47">
        <f>VLOOKUP($C79,'[1]data dump - 18actual'!$A:$F,5,FALSE)</f>
        <v>0</v>
      </c>
      <c r="H79" s="47">
        <f t="shared" si="1"/>
        <v>4181.0305485929521</v>
      </c>
      <c r="I79" s="47">
        <f>VLOOKUP(B79,'[1]data dump - 18budget'!B$10:H$219,7,FALSE)</f>
        <v>3310.7750385357244</v>
      </c>
      <c r="J79" s="54">
        <f t="shared" si="2"/>
        <v>870.25551005722764</v>
      </c>
    </row>
    <row r="80" spans="1:10">
      <c r="A80" s="50">
        <v>350</v>
      </c>
      <c r="B80" s="50">
        <v>59</v>
      </c>
      <c r="C80" s="46" t="s">
        <v>104</v>
      </c>
      <c r="D80" s="47">
        <f>VLOOKUP($C80,'[1]data dump - 18actual'!$A:$F,2,FALSE)</f>
        <v>0</v>
      </c>
      <c r="E80" s="47">
        <f>VLOOKUP($C80,'[1]data dump - 18actual'!$A:$F,3,FALSE)</f>
        <v>0</v>
      </c>
      <c r="F80" s="47">
        <f>VLOOKUP($C80,'[1]data dump - 18actual'!$A:$F,4,FALSE)</f>
        <v>0</v>
      </c>
      <c r="G80" s="47">
        <f>VLOOKUP($C80,'[1]data dump - 18actual'!$A:$F,5,FALSE)</f>
        <v>0</v>
      </c>
      <c r="H80" s="47">
        <f t="shared" si="1"/>
        <v>0</v>
      </c>
      <c r="I80" s="47">
        <f>VLOOKUP(B80,'[1]data dump - 18budget'!B$10:H$219,7,FALSE)</f>
        <v>0</v>
      </c>
      <c r="J80" s="54">
        <f t="shared" si="2"/>
        <v>0</v>
      </c>
    </row>
    <row r="81" spans="1:10">
      <c r="A81" s="50">
        <v>350</v>
      </c>
      <c r="B81" s="50">
        <v>60</v>
      </c>
      <c r="C81" s="46" t="s">
        <v>105</v>
      </c>
      <c r="D81" s="47">
        <f>VLOOKUP($C81,'[1]data dump - 18actual'!$A:$F,2,FALSE)</f>
        <v>0</v>
      </c>
      <c r="E81" s="47">
        <f>VLOOKUP($C81,'[1]data dump - 18actual'!$A:$F,3,FALSE)</f>
        <v>0</v>
      </c>
      <c r="F81" s="47">
        <f>VLOOKUP($C81,'[1]data dump - 18actual'!$A:$F,4,FALSE)</f>
        <v>0</v>
      </c>
      <c r="G81" s="47">
        <f>VLOOKUP($C81,'[1]data dump - 18actual'!$A:$F,5,FALSE)</f>
        <v>0</v>
      </c>
      <c r="H81" s="47">
        <f t="shared" si="1"/>
        <v>0</v>
      </c>
      <c r="I81" s="47">
        <f>VLOOKUP(B81,'[1]data dump - 18budget'!B$10:H$219,7,FALSE)</f>
        <v>24553.012124864938</v>
      </c>
      <c r="J81" s="54">
        <f t="shared" si="2"/>
        <v>-24553.012124864938</v>
      </c>
    </row>
    <row r="82" spans="1:10">
      <c r="A82" s="50">
        <v>350</v>
      </c>
      <c r="B82" s="50">
        <v>61</v>
      </c>
      <c r="C82" s="46" t="s">
        <v>106</v>
      </c>
      <c r="D82" s="47">
        <f>VLOOKUP($C82,'[1]data dump - 18actual'!$A:$F,2,FALSE)</f>
        <v>0</v>
      </c>
      <c r="E82" s="47">
        <f>VLOOKUP($C82,'[1]data dump - 18actual'!$A:$F,3,FALSE)</f>
        <v>11466.63228811873</v>
      </c>
      <c r="F82" s="47">
        <f>VLOOKUP($C82,'[1]data dump - 18actual'!$A:$F,4,FALSE)</f>
        <v>0</v>
      </c>
      <c r="G82" s="47">
        <f>VLOOKUP($C82,'[1]data dump - 18actual'!$A:$F,5,FALSE)</f>
        <v>0</v>
      </c>
      <c r="H82" s="47">
        <f t="shared" si="1"/>
        <v>11466.63228811873</v>
      </c>
      <c r="I82" s="47">
        <f>VLOOKUP(B82,'[1]data dump - 18budget'!B$10:H$219,7,FALSE)</f>
        <v>4338.2569470468106</v>
      </c>
      <c r="J82" s="54">
        <f t="shared" si="2"/>
        <v>7128.3753410719191</v>
      </c>
    </row>
    <row r="83" spans="1:10">
      <c r="A83" s="50">
        <v>350</v>
      </c>
      <c r="B83" s="50">
        <v>62</v>
      </c>
      <c r="C83" s="46" t="s">
        <v>107</v>
      </c>
      <c r="D83" s="47">
        <f>VLOOKUP($C83,'[1]data dump - 18actual'!$A:$F,2,FALSE)</f>
        <v>0</v>
      </c>
      <c r="E83" s="47">
        <f>VLOOKUP($C83,'[1]data dump - 18actual'!$A:$F,3,FALSE)</f>
        <v>0</v>
      </c>
      <c r="F83" s="47">
        <f>VLOOKUP($C83,'[1]data dump - 18actual'!$A:$F,4,FALSE)</f>
        <v>0</v>
      </c>
      <c r="G83" s="47">
        <f>VLOOKUP($C83,'[1]data dump - 18actual'!$A:$F,5,FALSE)</f>
        <v>0</v>
      </c>
      <c r="H83" s="47">
        <f t="shared" si="1"/>
        <v>0</v>
      </c>
      <c r="I83" s="47">
        <f>VLOOKUP(B83,'[1]data dump - 18budget'!B$10:H$219,7,FALSE)</f>
        <v>0</v>
      </c>
      <c r="J83" s="54">
        <f t="shared" si="2"/>
        <v>0</v>
      </c>
    </row>
    <row r="84" spans="1:10">
      <c r="A84" s="50">
        <v>350</v>
      </c>
      <c r="B84" s="50">
        <v>63</v>
      </c>
      <c r="C84" s="46" t="s">
        <v>108</v>
      </c>
      <c r="D84" s="47">
        <f>VLOOKUP($C84,'[1]data dump - 18actual'!$A:$F,2,FALSE)</f>
        <v>0</v>
      </c>
      <c r="E84" s="47">
        <f>VLOOKUP($C84,'[1]data dump - 18actual'!$A:$F,3,FALSE)</f>
        <v>0</v>
      </c>
      <c r="F84" s="47">
        <f>VLOOKUP($C84,'[1]data dump - 18actual'!$A:$F,4,FALSE)</f>
        <v>0</v>
      </c>
      <c r="G84" s="47">
        <f>VLOOKUP($C84,'[1]data dump - 18actual'!$A:$F,5,FALSE)</f>
        <v>0</v>
      </c>
      <c r="H84" s="47">
        <f t="shared" si="1"/>
        <v>0</v>
      </c>
      <c r="I84" s="47">
        <f>VLOOKUP(B84,'[1]data dump - 18budget'!B$10:H$219,7,FALSE)</f>
        <v>0</v>
      </c>
      <c r="J84" s="54">
        <f t="shared" si="2"/>
        <v>0</v>
      </c>
    </row>
    <row r="85" spans="1:10">
      <c r="A85" s="50">
        <v>406</v>
      </c>
      <c r="B85" s="50">
        <v>64</v>
      </c>
      <c r="C85" s="46" t="s">
        <v>109</v>
      </c>
      <c r="D85" s="47">
        <f>VLOOKUP($C85,'[1]data dump - 18actual'!$A:$F,2,FALSE)</f>
        <v>0</v>
      </c>
      <c r="E85" s="47">
        <f>VLOOKUP($C85,'[1]data dump - 18actual'!$A:$F,3,FALSE)</f>
        <v>0</v>
      </c>
      <c r="F85" s="47">
        <f>VLOOKUP($C85,'[1]data dump - 18actual'!$A:$F,4,FALSE)</f>
        <v>0</v>
      </c>
      <c r="G85" s="47">
        <f>VLOOKUP($C85,'[1]data dump - 18actual'!$A:$F,5,FALSE)</f>
        <v>0</v>
      </c>
      <c r="H85" s="47">
        <f t="shared" ref="H85:H150" si="3">SUM(D85:G85)</f>
        <v>0</v>
      </c>
      <c r="I85" s="47">
        <f>VLOOKUP(B85,'[1]data dump - 18budget'!B$10:H$219,7,FALSE)</f>
        <v>0</v>
      </c>
      <c r="J85" s="54">
        <f t="shared" ref="J85:J150" si="4">H85-I85</f>
        <v>0</v>
      </c>
    </row>
    <row r="86" spans="1:10">
      <c r="A86" s="50">
        <v>402</v>
      </c>
      <c r="B86" s="50">
        <v>65</v>
      </c>
      <c r="C86" s="46" t="s">
        <v>110</v>
      </c>
      <c r="D86" s="47">
        <f>VLOOKUP($C86,'[1]data dump - 18actual'!$A:$F,2,FALSE)</f>
        <v>0</v>
      </c>
      <c r="E86" s="47">
        <f>VLOOKUP($C86,'[1]data dump - 18actual'!$A:$F,3,FALSE)</f>
        <v>0</v>
      </c>
      <c r="F86" s="47">
        <f>VLOOKUP($C86,'[1]data dump - 18actual'!$A:$F,4,FALSE)</f>
        <v>0</v>
      </c>
      <c r="G86" s="47">
        <f>VLOOKUP($C86,'[1]data dump - 18actual'!$A:$F,5,FALSE)</f>
        <v>0</v>
      </c>
      <c r="H86" s="47">
        <f t="shared" si="3"/>
        <v>0</v>
      </c>
      <c r="I86" s="47">
        <f>VLOOKUP(B86,'[1]data dump - 18budget'!B$10:H$219,7,FALSE)</f>
        <v>0</v>
      </c>
      <c r="J86" s="54">
        <f t="shared" si="4"/>
        <v>0</v>
      </c>
    </row>
    <row r="87" spans="1:10">
      <c r="A87" s="50">
        <v>409</v>
      </c>
      <c r="B87" s="50">
        <v>66</v>
      </c>
      <c r="C87" s="46" t="s">
        <v>111</v>
      </c>
      <c r="D87" s="47">
        <f>VLOOKUP($C87,'[1]data dump - 18actual'!$A:$F,2,FALSE)</f>
        <v>0</v>
      </c>
      <c r="E87" s="47">
        <f>VLOOKUP($C87,'[1]data dump - 18actual'!$A:$F,3,FALSE)</f>
        <v>0</v>
      </c>
      <c r="F87" s="47">
        <f>VLOOKUP($C87,'[1]data dump - 18actual'!$A:$F,4,FALSE)</f>
        <v>0</v>
      </c>
      <c r="G87" s="47">
        <f>VLOOKUP($C87,'[1]data dump - 18actual'!$A:$F,5,FALSE)</f>
        <v>0</v>
      </c>
      <c r="H87" s="47">
        <f t="shared" si="3"/>
        <v>0</v>
      </c>
      <c r="I87" s="47">
        <f>VLOOKUP(B87,'[1]data dump - 18budget'!B$10:H$219,7,FALSE)</f>
        <v>0</v>
      </c>
      <c r="J87" s="54">
        <f t="shared" si="4"/>
        <v>0</v>
      </c>
    </row>
    <row r="88" spans="1:10">
      <c r="A88" s="50">
        <v>409</v>
      </c>
      <c r="B88" s="50">
        <v>67</v>
      </c>
      <c r="C88" s="46" t="s">
        <v>112</v>
      </c>
      <c r="D88" s="47">
        <f>VLOOKUP($C88,'[1]data dump - 18actual'!$A:$F,2,FALSE)</f>
        <v>0</v>
      </c>
      <c r="E88" s="47">
        <f>VLOOKUP($C88,'[1]data dump - 18actual'!$A:$F,3,FALSE)</f>
        <v>687935.53384610009</v>
      </c>
      <c r="F88" s="47">
        <f>VLOOKUP($C88,'[1]data dump - 18actual'!$A:$F,4,FALSE)</f>
        <v>0</v>
      </c>
      <c r="G88" s="47">
        <f>VLOOKUP($C88,'[1]data dump - 18actual'!$A:$F,5,FALSE)</f>
        <v>0</v>
      </c>
      <c r="H88" s="47">
        <f t="shared" si="3"/>
        <v>687935.53384610009</v>
      </c>
      <c r="I88" s="47">
        <f>VLOOKUP(B88,'[1]data dump - 18budget'!B$10:H$219,7,FALSE)</f>
        <v>774447.36384175671</v>
      </c>
      <c r="J88" s="54">
        <f t="shared" si="4"/>
        <v>-86511.829995656619</v>
      </c>
    </row>
    <row r="89" spans="1:10">
      <c r="A89" s="50">
        <v>402</v>
      </c>
      <c r="B89" s="50">
        <v>68</v>
      </c>
      <c r="C89" s="46" t="s">
        <v>113</v>
      </c>
      <c r="D89" s="47">
        <f>VLOOKUP($C89,'[1]data dump - 18actual'!$A:$F,2,FALSE)</f>
        <v>0</v>
      </c>
      <c r="E89" s="47">
        <f>VLOOKUP($C89,'[1]data dump - 18actual'!$A:$F,3,FALSE)</f>
        <v>0</v>
      </c>
      <c r="F89" s="47">
        <f>VLOOKUP($C89,'[1]data dump - 18actual'!$A:$F,4,FALSE)</f>
        <v>0</v>
      </c>
      <c r="G89" s="47">
        <f>VLOOKUP($C89,'[1]data dump - 18actual'!$A:$F,5,FALSE)</f>
        <v>0</v>
      </c>
      <c r="H89" s="47">
        <f t="shared" si="3"/>
        <v>0</v>
      </c>
      <c r="I89" s="47">
        <f>VLOOKUP(B89,'[1]data dump - 18budget'!B$10:H$219,7,FALSE)</f>
        <v>0</v>
      </c>
      <c r="J89" s="54">
        <f t="shared" si="4"/>
        <v>0</v>
      </c>
    </row>
    <row r="90" spans="1:10">
      <c r="A90" s="50">
        <v>406</v>
      </c>
      <c r="B90" s="50">
        <v>69</v>
      </c>
      <c r="C90" s="46" t="s">
        <v>114</v>
      </c>
      <c r="D90" s="47">
        <f>VLOOKUP($C90,'[1]data dump - 18actual'!$A:$F,2,FALSE)</f>
        <v>0</v>
      </c>
      <c r="E90" s="47">
        <f>VLOOKUP($C90,'[1]data dump - 18actual'!$A:$F,3,FALSE)</f>
        <v>0</v>
      </c>
      <c r="F90" s="47">
        <f>VLOOKUP($C90,'[1]data dump - 18actual'!$A:$F,4,FALSE)</f>
        <v>0</v>
      </c>
      <c r="G90" s="47">
        <f>VLOOKUP($C90,'[1]data dump - 18actual'!$A:$F,5,FALSE)</f>
        <v>0</v>
      </c>
      <c r="H90" s="47">
        <f t="shared" si="3"/>
        <v>0</v>
      </c>
      <c r="I90" s="47">
        <f>VLOOKUP(B90,'[1]data dump - 18budget'!B$10:H$219,7,FALSE)</f>
        <v>0</v>
      </c>
      <c r="J90" s="54">
        <f t="shared" si="4"/>
        <v>0</v>
      </c>
    </row>
    <row r="91" spans="1:10">
      <c r="A91" s="50">
        <v>400</v>
      </c>
      <c r="B91" s="50">
        <v>70</v>
      </c>
      <c r="C91" s="46" t="s">
        <v>115</v>
      </c>
      <c r="D91" s="47">
        <f>VLOOKUP($C91,'[1]data dump - 18actual'!$A:$F,2,FALSE)</f>
        <v>0</v>
      </c>
      <c r="E91" s="47">
        <f>VLOOKUP($C91,'[1]data dump - 18actual'!$A:$F,3,FALSE)</f>
        <v>121343.49107073128</v>
      </c>
      <c r="F91" s="47">
        <f>VLOOKUP($C91,'[1]data dump - 18actual'!$A:$F,4,FALSE)</f>
        <v>0</v>
      </c>
      <c r="G91" s="47">
        <f>VLOOKUP($C91,'[1]data dump - 18actual'!$A:$F,5,FALSE)</f>
        <v>0</v>
      </c>
      <c r="H91" s="47">
        <f t="shared" si="3"/>
        <v>121343.49107073128</v>
      </c>
      <c r="I91" s="47">
        <f>VLOOKUP(B91,'[1]data dump - 18budget'!B$10:H$219,7,FALSE)</f>
        <v>108296.59315706858</v>
      </c>
      <c r="J91" s="54">
        <f t="shared" si="4"/>
        <v>13046.897913662702</v>
      </c>
    </row>
    <row r="92" spans="1:10">
      <c r="A92" s="50">
        <v>402</v>
      </c>
      <c r="B92" s="50">
        <v>71</v>
      </c>
      <c r="C92" s="46" t="s">
        <v>116</v>
      </c>
      <c r="D92" s="47">
        <f>VLOOKUP($C92,'[1]data dump - 18actual'!$A:$F,2,FALSE)</f>
        <v>0</v>
      </c>
      <c r="E92" s="47">
        <f>VLOOKUP($C92,'[1]data dump - 18actual'!$A:$F,3,FALSE)</f>
        <v>102809.66908666999</v>
      </c>
      <c r="F92" s="47">
        <f>VLOOKUP($C92,'[1]data dump - 18actual'!$A:$F,4,FALSE)</f>
        <v>0</v>
      </c>
      <c r="G92" s="47">
        <f>VLOOKUP($C92,'[1]data dump - 18actual'!$A:$F,5,FALSE)</f>
        <v>0</v>
      </c>
      <c r="H92" s="47">
        <f t="shared" si="3"/>
        <v>102809.66908666999</v>
      </c>
      <c r="I92" s="47">
        <f>VLOOKUP(B92,'[1]data dump - 18budget'!B$10:H$219,7,FALSE)</f>
        <v>64738.971213298559</v>
      </c>
      <c r="J92" s="54">
        <f t="shared" si="4"/>
        <v>38070.697873371435</v>
      </c>
    </row>
    <row r="93" spans="1:10">
      <c r="A93" s="50">
        <v>406</v>
      </c>
      <c r="B93" s="50">
        <v>72</v>
      </c>
      <c r="C93" s="46" t="s">
        <v>117</v>
      </c>
      <c r="D93" s="47">
        <f>VLOOKUP($C93,'[1]data dump - 18actual'!$A:$F,2,FALSE)</f>
        <v>0</v>
      </c>
      <c r="E93" s="47">
        <f>VLOOKUP($C93,'[1]data dump - 18actual'!$A:$F,3,FALSE)</f>
        <v>0</v>
      </c>
      <c r="F93" s="47">
        <f>VLOOKUP($C93,'[1]data dump - 18actual'!$A:$F,4,FALSE)</f>
        <v>0</v>
      </c>
      <c r="G93" s="47">
        <f>VLOOKUP($C93,'[1]data dump - 18actual'!$A:$F,5,FALSE)</f>
        <v>0</v>
      </c>
      <c r="H93" s="47">
        <f t="shared" si="3"/>
        <v>0</v>
      </c>
      <c r="I93" s="47">
        <f>VLOOKUP(B93,'[1]data dump - 18budget'!B$10:H$219,7,FALSE)</f>
        <v>0</v>
      </c>
      <c r="J93" s="54">
        <f t="shared" si="4"/>
        <v>0</v>
      </c>
    </row>
    <row r="94" spans="1:10">
      <c r="A94" s="50">
        <v>402</v>
      </c>
      <c r="B94" s="50">
        <v>73</v>
      </c>
      <c r="C94" s="46" t="s">
        <v>118</v>
      </c>
      <c r="D94" s="47">
        <f>VLOOKUP($C94,'[1]data dump - 18actual'!$A:$F,2,FALSE)</f>
        <v>0</v>
      </c>
      <c r="E94" s="47">
        <f>VLOOKUP($C94,'[1]data dump - 18actual'!$A:$F,3,FALSE)</f>
        <v>0</v>
      </c>
      <c r="F94" s="47">
        <f>VLOOKUP($C94,'[1]data dump - 18actual'!$A:$F,4,FALSE)</f>
        <v>0</v>
      </c>
      <c r="G94" s="47">
        <f>VLOOKUP($C94,'[1]data dump - 18actual'!$A:$F,5,FALSE)</f>
        <v>0</v>
      </c>
      <c r="H94" s="47">
        <f t="shared" si="3"/>
        <v>0</v>
      </c>
      <c r="I94" s="47">
        <f>VLOOKUP(B94,'[1]data dump - 18budget'!B$10:H$219,7,FALSE)</f>
        <v>0</v>
      </c>
      <c r="J94" s="54">
        <f t="shared" si="4"/>
        <v>0</v>
      </c>
    </row>
    <row r="95" spans="1:10">
      <c r="A95" s="50">
        <v>403</v>
      </c>
      <c r="B95" s="50">
        <v>74</v>
      </c>
      <c r="C95" s="46" t="s">
        <v>119</v>
      </c>
      <c r="D95" s="47">
        <f>VLOOKUP($C95,'[1]data dump - 18actual'!$A:$F,2,FALSE)</f>
        <v>0</v>
      </c>
      <c r="E95" s="47">
        <f>VLOOKUP($C95,'[1]data dump - 18actual'!$A:$F,3,FALSE)</f>
        <v>935739.59815151221</v>
      </c>
      <c r="F95" s="47">
        <f>VLOOKUP($C95,'[1]data dump - 18actual'!$A:$F,4,FALSE)</f>
        <v>0</v>
      </c>
      <c r="G95" s="47">
        <f>VLOOKUP($C95,'[1]data dump - 18actual'!$A:$F,5,FALSE)</f>
        <v>0</v>
      </c>
      <c r="H95" s="47">
        <f t="shared" si="3"/>
        <v>935739.59815151221</v>
      </c>
      <c r="I95" s="47">
        <f>VLOOKUP(B95,'[1]data dump - 18budget'!B$10:H$219,7,FALSE)</f>
        <v>941378.92457785783</v>
      </c>
      <c r="J95" s="54">
        <f t="shared" si="4"/>
        <v>-5639.3264263456222</v>
      </c>
    </row>
    <row r="96" spans="1:10">
      <c r="A96" s="50">
        <v>406</v>
      </c>
      <c r="B96" s="50">
        <v>75</v>
      </c>
      <c r="C96" s="46" t="s">
        <v>120</v>
      </c>
      <c r="D96" s="47">
        <f>VLOOKUP($C96,'[1]data dump - 18actual'!$A:$F,2,FALSE)</f>
        <v>0</v>
      </c>
      <c r="E96" s="47">
        <f>VLOOKUP($C96,'[1]data dump - 18actual'!$A:$F,3,FALSE)</f>
        <v>138640.94487950904</v>
      </c>
      <c r="F96" s="47">
        <f>VLOOKUP($C96,'[1]data dump - 18actual'!$A:$F,4,FALSE)</f>
        <v>0</v>
      </c>
      <c r="G96" s="47">
        <f>VLOOKUP($C96,'[1]data dump - 18actual'!$A:$F,5,FALSE)</f>
        <v>0</v>
      </c>
      <c r="H96" s="47">
        <f t="shared" si="3"/>
        <v>138640.94487950904</v>
      </c>
      <c r="I96" s="47">
        <f>VLOOKUP(B96,'[1]data dump - 18budget'!B$10:H$219,7,FALSE)</f>
        <v>122696.56183042396</v>
      </c>
      <c r="J96" s="54">
        <f t="shared" si="4"/>
        <v>15944.383049085081</v>
      </c>
    </row>
    <row r="97" spans="1:10">
      <c r="A97" s="50">
        <v>406</v>
      </c>
      <c r="B97" s="50">
        <v>76</v>
      </c>
      <c r="C97" s="46" t="s">
        <v>121</v>
      </c>
      <c r="D97" s="47">
        <f>VLOOKUP($C97,'[1]data dump - 18actual'!$A:$F,2,FALSE)</f>
        <v>0</v>
      </c>
      <c r="E97" s="47">
        <f>VLOOKUP($C97,'[1]data dump - 18actual'!$A:$F,3,FALSE)</f>
        <v>59470.479295657962</v>
      </c>
      <c r="F97" s="47">
        <f>VLOOKUP($C97,'[1]data dump - 18actual'!$A:$F,4,FALSE)</f>
        <v>0</v>
      </c>
      <c r="G97" s="47">
        <f>VLOOKUP($C97,'[1]data dump - 18actual'!$A:$F,5,FALSE)</f>
        <v>0</v>
      </c>
      <c r="H97" s="47">
        <f t="shared" si="3"/>
        <v>59470.479295657962</v>
      </c>
      <c r="I97" s="47">
        <f>VLOOKUP(B97,'[1]data dump - 18budget'!B$10:H$219,7,FALSE)</f>
        <v>59228.623792839106</v>
      </c>
      <c r="J97" s="54">
        <f t="shared" si="4"/>
        <v>241.85550281885662</v>
      </c>
    </row>
    <row r="98" spans="1:10">
      <c r="A98" s="50">
        <v>749</v>
      </c>
      <c r="B98" s="50">
        <v>218</v>
      </c>
      <c r="C98" s="46" t="s">
        <v>122</v>
      </c>
      <c r="D98" s="47">
        <f>VLOOKUP($C98,'[1]data dump - 18actual'!$A:$F,2,FALSE)</f>
        <v>0</v>
      </c>
      <c r="E98" s="47">
        <f>VLOOKUP($C98,'[1]data dump - 18actual'!$A:$F,3,FALSE)</f>
        <v>561.63096921397869</v>
      </c>
      <c r="F98" s="47">
        <f>VLOOKUP($C98,'[1]data dump - 18actual'!$A:$F,4,FALSE)</f>
        <v>0</v>
      </c>
      <c r="G98" s="47">
        <f>VLOOKUP($C98,'[1]data dump - 18actual'!$A:$F,5,FALSE)</f>
        <v>0</v>
      </c>
      <c r="H98" s="47">
        <f t="shared" si="3"/>
        <v>561.63096921397869</v>
      </c>
      <c r="I98" s="47"/>
      <c r="J98" s="54">
        <f t="shared" si="4"/>
        <v>561.63096921397869</v>
      </c>
    </row>
    <row r="99" spans="1:10">
      <c r="A99" s="50">
        <v>402</v>
      </c>
      <c r="B99" s="50">
        <v>77</v>
      </c>
      <c r="C99" s="46" t="s">
        <v>123</v>
      </c>
      <c r="D99" s="47">
        <f>VLOOKUP($C99,'[1]data dump - 18actual'!$A:$F,2,FALSE)</f>
        <v>0</v>
      </c>
      <c r="E99" s="47">
        <f>VLOOKUP($C99,'[1]data dump - 18actual'!$A:$F,3,FALSE)</f>
        <v>4929.871840878257</v>
      </c>
      <c r="F99" s="47">
        <f>VLOOKUP($C99,'[1]data dump - 18actual'!$A:$F,4,FALSE)</f>
        <v>0</v>
      </c>
      <c r="G99" s="47">
        <f>VLOOKUP($C99,'[1]data dump - 18actual'!$A:$F,5,FALSE)</f>
        <v>0</v>
      </c>
      <c r="H99" s="47">
        <f t="shared" si="3"/>
        <v>4929.871840878257</v>
      </c>
      <c r="I99" s="47">
        <f>VLOOKUP(B99,'[1]data dump - 18budget'!B$10:H$219,7,FALSE)</f>
        <v>2846.5054354307144</v>
      </c>
      <c r="J99" s="54">
        <f t="shared" si="4"/>
        <v>2083.3664054475425</v>
      </c>
    </row>
    <row r="100" spans="1:10">
      <c r="A100" s="50">
        <v>406</v>
      </c>
      <c r="B100" s="50">
        <v>78</v>
      </c>
      <c r="C100" s="46" t="s">
        <v>124</v>
      </c>
      <c r="D100" s="47">
        <f>VLOOKUP($C100,'[1]data dump - 18actual'!$A:$F,2,FALSE)</f>
        <v>0</v>
      </c>
      <c r="E100" s="47">
        <f>VLOOKUP($C100,'[1]data dump - 18actual'!$A:$F,3,FALSE)</f>
        <v>152514.00986210711</v>
      </c>
      <c r="F100" s="47">
        <f>VLOOKUP($C100,'[1]data dump - 18actual'!$A:$F,4,FALSE)</f>
        <v>0</v>
      </c>
      <c r="G100" s="47">
        <f>VLOOKUP($C100,'[1]data dump - 18actual'!$A:$F,5,FALSE)</f>
        <v>0</v>
      </c>
      <c r="H100" s="47">
        <f t="shared" si="3"/>
        <v>152514.00986210711</v>
      </c>
      <c r="I100" s="47">
        <f>VLOOKUP(B100,'[1]data dump - 18budget'!B$10:H$219,7,FALSE)</f>
        <v>162806.41114785676</v>
      </c>
      <c r="J100" s="54">
        <f t="shared" si="4"/>
        <v>-10292.401285749656</v>
      </c>
    </row>
    <row r="101" spans="1:10">
      <c r="A101" s="50">
        <v>406</v>
      </c>
      <c r="B101" s="50">
        <v>79</v>
      </c>
      <c r="C101" s="46" t="s">
        <v>125</v>
      </c>
      <c r="D101" s="47">
        <f>VLOOKUP($C101,'[1]data dump - 18actual'!$A:$F,2,FALSE)</f>
        <v>0</v>
      </c>
      <c r="E101" s="47">
        <f>VLOOKUP($C101,'[1]data dump - 18actual'!$A:$F,3,FALSE)</f>
        <v>0</v>
      </c>
      <c r="F101" s="47">
        <f>VLOOKUP($C101,'[1]data dump - 18actual'!$A:$F,4,FALSE)</f>
        <v>0</v>
      </c>
      <c r="G101" s="47">
        <f>VLOOKUP($C101,'[1]data dump - 18actual'!$A:$F,5,FALSE)</f>
        <v>0</v>
      </c>
      <c r="H101" s="47">
        <f t="shared" si="3"/>
        <v>0</v>
      </c>
      <c r="I101" s="47">
        <f>VLOOKUP(B101,'[1]data dump - 18budget'!B$10:H$219,7,FALSE)</f>
        <v>0</v>
      </c>
      <c r="J101" s="54">
        <f t="shared" si="4"/>
        <v>0</v>
      </c>
    </row>
    <row r="102" spans="1:10">
      <c r="A102" s="50">
        <v>406</v>
      </c>
      <c r="B102" s="50">
        <v>80</v>
      </c>
      <c r="C102" s="46" t="s">
        <v>126</v>
      </c>
      <c r="D102" s="47">
        <f>VLOOKUP($C102,'[1]data dump - 18actual'!$A:$F,2,FALSE)</f>
        <v>0</v>
      </c>
      <c r="E102" s="47">
        <f>VLOOKUP($C102,'[1]data dump - 18actual'!$A:$F,3,FALSE)</f>
        <v>1809.6997896894866</v>
      </c>
      <c r="F102" s="47">
        <f>VLOOKUP($C102,'[1]data dump - 18actual'!$A:$F,4,FALSE)</f>
        <v>0</v>
      </c>
      <c r="G102" s="47">
        <f>VLOOKUP($C102,'[1]data dump - 18actual'!$A:$F,5,FALSE)</f>
        <v>0</v>
      </c>
      <c r="H102" s="47">
        <f t="shared" si="3"/>
        <v>1809.6997896894866</v>
      </c>
      <c r="I102" s="47">
        <f>VLOOKUP(B102,'[1]data dump - 18budget'!B$10:H$219,7,FALSE)</f>
        <v>5358.1278784578153</v>
      </c>
      <c r="J102" s="54">
        <f t="shared" si="4"/>
        <v>-3548.428088768329</v>
      </c>
    </row>
    <row r="103" spans="1:10">
      <c r="A103" s="50">
        <v>709</v>
      </c>
      <c r="B103" s="50">
        <v>81</v>
      </c>
      <c r="C103" s="46" t="s">
        <v>127</v>
      </c>
      <c r="D103" s="47">
        <f>VLOOKUP($C103,'[1]data dump - 18actual'!$A:$F,2,FALSE)</f>
        <v>0</v>
      </c>
      <c r="E103" s="47">
        <f>VLOOKUP($C103,'[1]data dump - 18actual'!$A:$F,3,FALSE)</f>
        <v>95695.676809959594</v>
      </c>
      <c r="F103" s="47">
        <f>VLOOKUP($C103,'[1]data dump - 18actual'!$A:$F,4,FALSE)</f>
        <v>0</v>
      </c>
      <c r="G103" s="47">
        <f>VLOOKUP($C103,'[1]data dump - 18actual'!$A:$F,5,FALSE)</f>
        <v>0</v>
      </c>
      <c r="H103" s="47">
        <f t="shared" si="3"/>
        <v>95695.676809959594</v>
      </c>
      <c r="I103" s="47">
        <f>VLOOKUP(B103,'[1]data dump - 18budget'!B$10:H$219,7,FALSE)</f>
        <v>116447.94963125653</v>
      </c>
      <c r="J103" s="54">
        <f t="shared" si="4"/>
        <v>-20752.272821296938</v>
      </c>
    </row>
    <row r="104" spans="1:10">
      <c r="A104" s="50">
        <v>709</v>
      </c>
      <c r="B104" s="50">
        <v>211</v>
      </c>
      <c r="C104" s="46" t="s">
        <v>128</v>
      </c>
      <c r="D104" s="47">
        <f>VLOOKUP($C104,'[1]data dump - 18actual'!$A:$F,2,FALSE)</f>
        <v>0</v>
      </c>
      <c r="E104" s="47">
        <f>VLOOKUP($C104,'[1]data dump - 18actual'!$A:$F,3,FALSE)</f>
        <v>18892.641769948004</v>
      </c>
      <c r="F104" s="47">
        <f>VLOOKUP($C104,'[1]data dump - 18actual'!$A:$F,4,FALSE)</f>
        <v>0</v>
      </c>
      <c r="G104" s="47">
        <f>VLOOKUP($C104,'[1]data dump - 18actual'!$A:$F,5,FALSE)</f>
        <v>0</v>
      </c>
      <c r="H104" s="47">
        <f t="shared" si="3"/>
        <v>18892.641769948004</v>
      </c>
      <c r="I104" s="47">
        <f>VLOOKUP(B104,'[1]data dump - 18budget'!B$10:H$219,7,FALSE)</f>
        <v>1103.5916795119081</v>
      </c>
      <c r="J104" s="54">
        <f t="shared" si="4"/>
        <v>17789.050090436096</v>
      </c>
    </row>
    <row r="105" spans="1:10">
      <c r="A105" s="50">
        <v>709</v>
      </c>
      <c r="B105" s="50">
        <v>82</v>
      </c>
      <c r="C105" s="46" t="s">
        <v>129</v>
      </c>
      <c r="D105" s="47">
        <f>VLOOKUP($C105,'[1]data dump - 18actual'!$A:$F,2,FALSE)</f>
        <v>0</v>
      </c>
      <c r="E105" s="47">
        <f>VLOOKUP($C105,'[1]data dump - 18actual'!$A:$F,3,FALSE)</f>
        <v>153691.87481143087</v>
      </c>
      <c r="F105" s="47">
        <f>VLOOKUP($C105,'[1]data dump - 18actual'!$A:$F,4,FALSE)</f>
        <v>0</v>
      </c>
      <c r="G105" s="47">
        <f>VLOOKUP($C105,'[1]data dump - 18actual'!$A:$F,5,FALSE)</f>
        <v>0</v>
      </c>
      <c r="H105" s="47">
        <f t="shared" si="3"/>
        <v>153691.87481143087</v>
      </c>
      <c r="I105" s="47">
        <f>VLOOKUP(B105,'[1]data dump - 18budget'!B$10:H$219,7,FALSE)</f>
        <v>134310.91288514927</v>
      </c>
      <c r="J105" s="54">
        <f t="shared" si="4"/>
        <v>19380.961926281598</v>
      </c>
    </row>
    <row r="106" spans="1:10">
      <c r="A106" s="50">
        <v>709</v>
      </c>
      <c r="B106" s="50">
        <v>83</v>
      </c>
      <c r="C106" s="46" t="s">
        <v>130</v>
      </c>
      <c r="D106" s="47">
        <f>VLOOKUP($C106,'[1]data dump - 18actual'!$A:$F,2,FALSE)</f>
        <v>0</v>
      </c>
      <c r="E106" s="47">
        <f>VLOOKUP($C106,'[1]data dump - 18actual'!$A:$F,3,FALSE)</f>
        <v>30928.705457408687</v>
      </c>
      <c r="F106" s="47">
        <f>VLOOKUP($C106,'[1]data dump - 18actual'!$A:$F,4,FALSE)</f>
        <v>0</v>
      </c>
      <c r="G106" s="47">
        <f>VLOOKUP($C106,'[1]data dump - 18actual'!$A:$F,5,FALSE)</f>
        <v>0</v>
      </c>
      <c r="H106" s="47">
        <f t="shared" si="3"/>
        <v>30928.705457408687</v>
      </c>
      <c r="I106" s="47">
        <f>VLOOKUP(B106,'[1]data dump - 18budget'!B$10:H$219,7,FALSE)</f>
        <v>51100.100249951385</v>
      </c>
      <c r="J106" s="54">
        <f t="shared" si="4"/>
        <v>-20171.394792542698</v>
      </c>
    </row>
    <row r="107" spans="1:10">
      <c r="A107" s="50">
        <v>709</v>
      </c>
      <c r="B107" s="50">
        <v>84</v>
      </c>
      <c r="C107" s="46" t="s">
        <v>131</v>
      </c>
      <c r="D107" s="47">
        <f>VLOOKUP($C107,'[1]data dump - 18actual'!$A:$F,2,FALSE)</f>
        <v>0</v>
      </c>
      <c r="E107" s="47">
        <f>VLOOKUP($C107,'[1]data dump - 18actual'!$A:$F,3,FALSE)</f>
        <v>174682.83228580334</v>
      </c>
      <c r="F107" s="47">
        <f>VLOOKUP($C107,'[1]data dump - 18actual'!$A:$F,4,FALSE)</f>
        <v>0</v>
      </c>
      <c r="G107" s="47">
        <f>VLOOKUP($C107,'[1]data dump - 18actual'!$A:$F,5,FALSE)</f>
        <v>0</v>
      </c>
      <c r="H107" s="47">
        <f t="shared" si="3"/>
        <v>174682.83228580334</v>
      </c>
      <c r="I107" s="47">
        <f>VLOOKUP(B107,'[1]data dump - 18budget'!B$10:H$219,7,FALSE)</f>
        <v>252912.76903572903</v>
      </c>
      <c r="J107" s="54">
        <f t="shared" si="4"/>
        <v>-78229.936749925691</v>
      </c>
    </row>
    <row r="108" spans="1:10">
      <c r="A108" s="50">
        <v>709</v>
      </c>
      <c r="B108" s="50">
        <v>85</v>
      </c>
      <c r="C108" s="46" t="s">
        <v>132</v>
      </c>
      <c r="D108" s="47">
        <f>VLOOKUP($C108,'[1]data dump - 18actual'!$A:$F,2,FALSE)</f>
        <v>0</v>
      </c>
      <c r="E108" s="47">
        <f>VLOOKUP($C108,'[1]data dump - 18actual'!$A:$F,3,FALSE)</f>
        <v>42543.545917958887</v>
      </c>
      <c r="F108" s="47">
        <f>VLOOKUP($C108,'[1]data dump - 18actual'!$A:$F,4,FALSE)</f>
        <v>0</v>
      </c>
      <c r="G108" s="47">
        <f>VLOOKUP($C108,'[1]data dump - 18actual'!$A:$F,5,FALSE)</f>
        <v>0</v>
      </c>
      <c r="H108" s="47">
        <f t="shared" si="3"/>
        <v>42543.545917958887</v>
      </c>
      <c r="I108" s="47">
        <f>VLOOKUP(B108,'[1]data dump - 18budget'!B$10:H$219,7,FALSE)</f>
        <v>28061.672568002796</v>
      </c>
      <c r="J108" s="54">
        <f t="shared" si="4"/>
        <v>14481.873349956091</v>
      </c>
    </row>
    <row r="109" spans="1:10">
      <c r="A109" s="50">
        <v>406</v>
      </c>
      <c r="B109" s="50">
        <v>86</v>
      </c>
      <c r="C109" s="46" t="s">
        <v>133</v>
      </c>
      <c r="D109" s="47">
        <f>VLOOKUP($C109,'[1]data dump - 18actual'!$A:$F,2,FALSE)</f>
        <v>0</v>
      </c>
      <c r="E109" s="47">
        <f>VLOOKUP($C109,'[1]data dump - 18actual'!$A:$F,3,FALSE)</f>
        <v>14415.194876492118</v>
      </c>
      <c r="F109" s="47">
        <f>VLOOKUP($C109,'[1]data dump - 18actual'!$A:$F,4,FALSE)</f>
        <v>0</v>
      </c>
      <c r="G109" s="47">
        <f>VLOOKUP($C109,'[1]data dump - 18actual'!$A:$F,5,FALSE)</f>
        <v>0</v>
      </c>
      <c r="H109" s="47">
        <f t="shared" si="3"/>
        <v>14415.194876492118</v>
      </c>
      <c r="I109" s="47">
        <f>VLOOKUP(B109,'[1]data dump - 18budget'!B$10:H$219,7,FALSE)</f>
        <v>23274.367972051139</v>
      </c>
      <c r="J109" s="54">
        <f t="shared" si="4"/>
        <v>-8859.173095559021</v>
      </c>
    </row>
    <row r="110" spans="1:10">
      <c r="A110" s="50">
        <v>709</v>
      </c>
      <c r="B110" s="50">
        <v>87</v>
      </c>
      <c r="C110" s="46" t="s">
        <v>134</v>
      </c>
      <c r="D110" s="47">
        <f>VLOOKUP($C110,'[1]data dump - 18actual'!$A:$F,2,FALSE)</f>
        <v>0</v>
      </c>
      <c r="E110" s="47">
        <f>VLOOKUP($C110,'[1]data dump - 18actual'!$A:$F,3,FALSE)</f>
        <v>6840.9772222313786</v>
      </c>
      <c r="F110" s="47">
        <f>VLOOKUP($C110,'[1]data dump - 18actual'!$A:$F,4,FALSE)</f>
        <v>0</v>
      </c>
      <c r="G110" s="47">
        <f>VLOOKUP($C110,'[1]data dump - 18actual'!$A:$F,5,FALSE)</f>
        <v>0</v>
      </c>
      <c r="H110" s="47">
        <f t="shared" si="3"/>
        <v>6840.9772222313786</v>
      </c>
      <c r="I110" s="47">
        <f>VLOOKUP(B110,'[1]data dump - 18budget'!B$10:H$219,7,FALSE)</f>
        <v>4383.9228096473043</v>
      </c>
      <c r="J110" s="54">
        <f t="shared" si="4"/>
        <v>2457.0544125840743</v>
      </c>
    </row>
    <row r="111" spans="1:10">
      <c r="A111" s="50">
        <v>406</v>
      </c>
      <c r="B111" s="50">
        <v>88</v>
      </c>
      <c r="C111" s="46" t="s">
        <v>135</v>
      </c>
      <c r="D111" s="47">
        <f>VLOOKUP($C111,'[1]data dump - 18actual'!$A:$F,2,FALSE)</f>
        <v>0</v>
      </c>
      <c r="E111" s="47">
        <f>VLOOKUP($C111,'[1]data dump - 18actual'!$A:$F,3,FALSE)</f>
        <v>0</v>
      </c>
      <c r="F111" s="47">
        <f>VLOOKUP($C111,'[1]data dump - 18actual'!$A:$F,4,FALSE)</f>
        <v>0</v>
      </c>
      <c r="G111" s="47">
        <f>VLOOKUP($C111,'[1]data dump - 18actual'!$A:$F,5,FALSE)</f>
        <v>0</v>
      </c>
      <c r="H111" s="47">
        <f t="shared" si="3"/>
        <v>0</v>
      </c>
      <c r="I111" s="47">
        <f>VLOOKUP(B111,'[1]data dump - 18budget'!B$10:H$219,7,FALSE)</f>
        <v>228.32931300246375</v>
      </c>
      <c r="J111" s="54">
        <f t="shared" si="4"/>
        <v>-228.32931300246375</v>
      </c>
    </row>
    <row r="112" spans="1:10">
      <c r="A112" s="50">
        <v>709</v>
      </c>
      <c r="B112" s="50">
        <v>89</v>
      </c>
      <c r="C112" s="46" t="s">
        <v>136</v>
      </c>
      <c r="D112" s="47">
        <f>VLOOKUP($C112,'[1]data dump - 18actual'!$A:$F,2,FALSE)</f>
        <v>0</v>
      </c>
      <c r="E112" s="47">
        <f>VLOOKUP($C112,'[1]data dump - 18actual'!$A:$F,3,FALSE)</f>
        <v>55429.856489368503</v>
      </c>
      <c r="F112" s="47">
        <f>VLOOKUP($C112,'[1]data dump - 18actual'!$A:$F,4,FALSE)</f>
        <v>0</v>
      </c>
      <c r="G112" s="47">
        <f>VLOOKUP($C112,'[1]data dump - 18actual'!$A:$F,5,FALSE)</f>
        <v>0</v>
      </c>
      <c r="H112" s="47">
        <f t="shared" si="3"/>
        <v>55429.856489368503</v>
      </c>
      <c r="I112" s="47">
        <f>VLOOKUP(B112,'[1]data dump - 18budget'!B$10:H$219,7,FALSE)</f>
        <v>51845.976005759439</v>
      </c>
      <c r="J112" s="54">
        <f t="shared" si="4"/>
        <v>3583.880483609064</v>
      </c>
    </row>
    <row r="113" spans="1:10">
      <c r="A113" s="50">
        <v>402</v>
      </c>
      <c r="B113" s="50">
        <v>90</v>
      </c>
      <c r="C113" s="46" t="s">
        <v>137</v>
      </c>
      <c r="D113" s="47">
        <f>VLOOKUP($C113,'[1]data dump - 18actual'!$A:$F,2,FALSE)</f>
        <v>0</v>
      </c>
      <c r="E113" s="47">
        <f>VLOOKUP($C113,'[1]data dump - 18actual'!$A:$F,3,FALSE)</f>
        <v>0</v>
      </c>
      <c r="F113" s="47">
        <f>VLOOKUP($C113,'[1]data dump - 18actual'!$A:$F,4,FALSE)</f>
        <v>0</v>
      </c>
      <c r="G113" s="47">
        <f>VLOOKUP($C113,'[1]data dump - 18actual'!$A:$F,5,FALSE)</f>
        <v>0</v>
      </c>
      <c r="H113" s="47">
        <f t="shared" si="3"/>
        <v>0</v>
      </c>
      <c r="I113" s="47">
        <f>VLOOKUP(B113,'[1]data dump - 18budget'!B$10:H$219,7,FALSE)</f>
        <v>167.44149620180676</v>
      </c>
      <c r="J113" s="54">
        <f t="shared" si="4"/>
        <v>-167.44149620180676</v>
      </c>
    </row>
    <row r="114" spans="1:10">
      <c r="A114" s="50">
        <v>406</v>
      </c>
      <c r="B114" s="50">
        <v>91</v>
      </c>
      <c r="C114" s="46" t="s">
        <v>138</v>
      </c>
      <c r="D114" s="47">
        <f>VLOOKUP($C114,'[1]data dump - 18actual'!$A:$F,2,FALSE)</f>
        <v>0</v>
      </c>
      <c r="E114" s="47">
        <f>VLOOKUP($C114,'[1]data dump - 18actual'!$A:$F,3,FALSE)</f>
        <v>0</v>
      </c>
      <c r="F114" s="47">
        <f>VLOOKUP($C114,'[1]data dump - 18actual'!$A:$F,4,FALSE)</f>
        <v>0</v>
      </c>
      <c r="G114" s="47">
        <f>VLOOKUP($C114,'[1]data dump - 18actual'!$A:$F,5,FALSE)</f>
        <v>0</v>
      </c>
      <c r="H114" s="47">
        <f t="shared" si="3"/>
        <v>0</v>
      </c>
      <c r="I114" s="47">
        <f>VLOOKUP(B114,'[1]data dump - 18budget'!B$10:H$219,7,FALSE)</f>
        <v>0</v>
      </c>
      <c r="J114" s="54">
        <f t="shared" si="4"/>
        <v>0</v>
      </c>
    </row>
    <row r="115" spans="1:10">
      <c r="A115" s="50">
        <v>406</v>
      </c>
      <c r="B115" s="50">
        <v>92</v>
      </c>
      <c r="C115" s="46" t="s">
        <v>139</v>
      </c>
      <c r="D115" s="47">
        <f>VLOOKUP($C115,'[1]data dump - 18actual'!$A:$F,2,FALSE)</f>
        <v>0</v>
      </c>
      <c r="E115" s="47">
        <f>VLOOKUP($C115,'[1]data dump - 18actual'!$A:$F,3,FALSE)</f>
        <v>390.02150639859627</v>
      </c>
      <c r="F115" s="47">
        <f>VLOOKUP($C115,'[1]data dump - 18actual'!$A:$F,4,FALSE)</f>
        <v>0</v>
      </c>
      <c r="G115" s="47">
        <f>VLOOKUP($C115,'[1]data dump - 18actual'!$A:$F,5,FALSE)</f>
        <v>0</v>
      </c>
      <c r="H115" s="47">
        <f t="shared" si="3"/>
        <v>390.02150639859627</v>
      </c>
      <c r="I115" s="47">
        <f>VLOOKUP(B115,'[1]data dump - 18budget'!B$10:H$219,7,FALSE)</f>
        <v>3242.2762446349852</v>
      </c>
      <c r="J115" s="54">
        <f t="shared" si="4"/>
        <v>-2852.2547382363891</v>
      </c>
    </row>
    <row r="116" spans="1:10">
      <c r="A116" s="50">
        <v>406</v>
      </c>
      <c r="B116" s="50">
        <v>93</v>
      </c>
      <c r="C116" s="46" t="s">
        <v>140</v>
      </c>
      <c r="D116" s="47">
        <f>VLOOKUP($C116,'[1]data dump - 18actual'!$A:$F,2,FALSE)</f>
        <v>0</v>
      </c>
      <c r="E116" s="47">
        <f>VLOOKUP($C116,'[1]data dump - 18actual'!$A:$F,3,FALSE)</f>
        <v>0</v>
      </c>
      <c r="F116" s="47">
        <f>VLOOKUP($C116,'[1]data dump - 18actual'!$A:$F,4,FALSE)</f>
        <v>0</v>
      </c>
      <c r="G116" s="47">
        <f>VLOOKUP($C116,'[1]data dump - 18actual'!$A:$F,5,FALSE)</f>
        <v>0</v>
      </c>
      <c r="H116" s="47">
        <f t="shared" si="3"/>
        <v>0</v>
      </c>
      <c r="I116" s="47">
        <f>VLOOKUP(B116,'[1]data dump - 18budget'!B$10:H$219,7,FALSE)</f>
        <v>0</v>
      </c>
      <c r="J116" s="54">
        <f t="shared" si="4"/>
        <v>0</v>
      </c>
    </row>
    <row r="117" spans="1:10">
      <c r="A117" s="50">
        <v>406</v>
      </c>
      <c r="B117" s="50">
        <v>94</v>
      </c>
      <c r="C117" s="46" t="s">
        <v>141</v>
      </c>
      <c r="D117" s="47">
        <f>VLOOKUP($C117,'[1]data dump - 18actual'!$A:$F,2,FALSE)</f>
        <v>0</v>
      </c>
      <c r="E117" s="47">
        <f>VLOOKUP($C117,'[1]data dump - 18actual'!$A:$F,3,FALSE)</f>
        <v>0</v>
      </c>
      <c r="F117" s="47">
        <f>VLOOKUP($C117,'[1]data dump - 18actual'!$A:$F,4,FALSE)</f>
        <v>0</v>
      </c>
      <c r="G117" s="47">
        <f>VLOOKUP($C117,'[1]data dump - 18actual'!$A:$F,5,FALSE)</f>
        <v>0</v>
      </c>
      <c r="H117" s="47">
        <f t="shared" si="3"/>
        <v>0</v>
      </c>
      <c r="I117" s="47">
        <f>VLOOKUP(B117,'[1]data dump - 18budget'!B$10:H$219,7,FALSE)</f>
        <v>0</v>
      </c>
      <c r="J117" s="54">
        <f t="shared" si="4"/>
        <v>0</v>
      </c>
    </row>
    <row r="118" spans="1:10">
      <c r="A118" s="50">
        <v>406</v>
      </c>
      <c r="B118" s="50">
        <v>95</v>
      </c>
      <c r="C118" s="46" t="s">
        <v>142</v>
      </c>
      <c r="D118" s="47">
        <f>VLOOKUP($C118,'[1]data dump - 18actual'!$A:$F,2,FALSE)</f>
        <v>0</v>
      </c>
      <c r="E118" s="47">
        <f>VLOOKUP($C118,'[1]data dump - 18actual'!$A:$F,3,FALSE)</f>
        <v>0</v>
      </c>
      <c r="F118" s="47">
        <f>VLOOKUP($C118,'[1]data dump - 18actual'!$A:$F,4,FALSE)</f>
        <v>0</v>
      </c>
      <c r="G118" s="47">
        <f>VLOOKUP($C118,'[1]data dump - 18actual'!$A:$F,5,FALSE)</f>
        <v>0</v>
      </c>
      <c r="H118" s="47">
        <f t="shared" si="3"/>
        <v>0</v>
      </c>
      <c r="I118" s="47">
        <f>VLOOKUP(B118,'[1]data dump - 18budget'!B$10:H$219,7,FALSE)</f>
        <v>0</v>
      </c>
      <c r="J118" s="54">
        <f t="shared" si="4"/>
        <v>0</v>
      </c>
    </row>
    <row r="119" spans="1:10">
      <c r="A119" s="50">
        <v>406</v>
      </c>
      <c r="B119" s="50">
        <v>96</v>
      </c>
      <c r="C119" s="46" t="s">
        <v>143</v>
      </c>
      <c r="D119" s="47">
        <f>VLOOKUP($C119,'[1]data dump - 18actual'!$A:$F,2,FALSE)</f>
        <v>0</v>
      </c>
      <c r="E119" s="47">
        <f>VLOOKUP($C119,'[1]data dump - 18actual'!$A:$F,3,FALSE)</f>
        <v>0</v>
      </c>
      <c r="F119" s="47">
        <f>VLOOKUP($C119,'[1]data dump - 18actual'!$A:$F,4,FALSE)</f>
        <v>0</v>
      </c>
      <c r="G119" s="47">
        <f>VLOOKUP($C119,'[1]data dump - 18actual'!$A:$F,5,FALSE)</f>
        <v>0</v>
      </c>
      <c r="H119" s="47">
        <f t="shared" si="3"/>
        <v>0</v>
      </c>
      <c r="I119" s="47">
        <f>VLOOKUP(B119,'[1]data dump - 18budget'!B$10:H$219,7,FALSE)</f>
        <v>0</v>
      </c>
      <c r="J119" s="54">
        <f t="shared" si="4"/>
        <v>0</v>
      </c>
    </row>
    <row r="120" spans="1:10">
      <c r="A120" s="50">
        <v>406</v>
      </c>
      <c r="B120" s="50">
        <v>97</v>
      </c>
      <c r="C120" s="46" t="s">
        <v>144</v>
      </c>
      <c r="D120" s="47">
        <f>VLOOKUP($C120,'[1]data dump - 18actual'!$A:$F,2,FALSE)</f>
        <v>0</v>
      </c>
      <c r="E120" s="47">
        <f>VLOOKUP($C120,'[1]data dump - 18actual'!$A:$F,3,FALSE)</f>
        <v>0</v>
      </c>
      <c r="F120" s="47">
        <f>VLOOKUP($C120,'[1]data dump - 18actual'!$A:$F,4,FALSE)</f>
        <v>0</v>
      </c>
      <c r="G120" s="47">
        <f>VLOOKUP($C120,'[1]data dump - 18actual'!$A:$F,5,FALSE)</f>
        <v>0</v>
      </c>
      <c r="H120" s="47">
        <f t="shared" si="3"/>
        <v>0</v>
      </c>
      <c r="I120" s="47">
        <f>VLOOKUP(B120,'[1]data dump - 18budget'!B$10:H$219,7,FALSE)</f>
        <v>0</v>
      </c>
      <c r="J120" s="54">
        <f t="shared" si="4"/>
        <v>0</v>
      </c>
    </row>
    <row r="121" spans="1:10">
      <c r="A121" s="50">
        <v>406</v>
      </c>
      <c r="B121" s="50">
        <v>98</v>
      </c>
      <c r="C121" s="46" t="s">
        <v>145</v>
      </c>
      <c r="D121" s="47">
        <f>VLOOKUP($C121,'[1]data dump - 18actual'!$A:$F,2,FALSE)</f>
        <v>0</v>
      </c>
      <c r="E121" s="47">
        <f>VLOOKUP($C121,'[1]data dump - 18actual'!$A:$F,3,FALSE)</f>
        <v>72512.798469627029</v>
      </c>
      <c r="F121" s="47">
        <f>VLOOKUP($C121,'[1]data dump - 18actual'!$A:$F,4,FALSE)</f>
        <v>0</v>
      </c>
      <c r="G121" s="47">
        <f>VLOOKUP($C121,'[1]data dump - 18actual'!$A:$F,5,FALSE)</f>
        <v>0</v>
      </c>
      <c r="H121" s="47">
        <f t="shared" si="3"/>
        <v>72512.798469627029</v>
      </c>
      <c r="I121" s="47">
        <f>VLOOKUP(B121,'[1]data dump - 18budget'!B$10:H$219,7,FALSE)</f>
        <v>71215.912725468443</v>
      </c>
      <c r="J121" s="54">
        <f t="shared" si="4"/>
        <v>1296.885744158586</v>
      </c>
    </row>
    <row r="122" spans="1:10">
      <c r="A122" s="50">
        <v>406</v>
      </c>
      <c r="B122" s="50">
        <v>99</v>
      </c>
      <c r="C122" s="46" t="s">
        <v>146</v>
      </c>
      <c r="D122" s="47">
        <f>VLOOKUP($C122,'[1]data dump - 18actual'!$A:$F,2,FALSE)</f>
        <v>0</v>
      </c>
      <c r="E122" s="47">
        <f>VLOOKUP($C122,'[1]data dump - 18actual'!$A:$F,3,FALSE)</f>
        <v>3260.5797934922648</v>
      </c>
      <c r="F122" s="47">
        <f>VLOOKUP($C122,'[1]data dump - 18actual'!$A:$F,4,FALSE)</f>
        <v>0</v>
      </c>
      <c r="G122" s="47">
        <f>VLOOKUP($C122,'[1]data dump - 18actual'!$A:$F,5,FALSE)</f>
        <v>0</v>
      </c>
      <c r="H122" s="47">
        <f t="shared" si="3"/>
        <v>3260.5797934922648</v>
      </c>
      <c r="I122" s="47">
        <f>VLOOKUP(B122,'[1]data dump - 18budget'!B$10:H$219,7,FALSE)</f>
        <v>3805.4885500410624</v>
      </c>
      <c r="J122" s="54">
        <f t="shared" si="4"/>
        <v>-544.90875654879756</v>
      </c>
    </row>
    <row r="123" spans="1:10">
      <c r="A123" s="50">
        <v>407</v>
      </c>
      <c r="B123" s="50">
        <v>100</v>
      </c>
      <c r="C123" s="46" t="s">
        <v>147</v>
      </c>
      <c r="D123" s="47">
        <f>VLOOKUP($C123,'[1]data dump - 18actual'!$A:$F,2,FALSE)</f>
        <v>0</v>
      </c>
      <c r="E123" s="47">
        <f>VLOOKUP($C123,'[1]data dump - 18actual'!$A:$F,3,FALSE)</f>
        <v>306283.8889748177</v>
      </c>
      <c r="F123" s="47">
        <f>VLOOKUP($C123,'[1]data dump - 18actual'!$A:$F,4,FALSE)</f>
        <v>0</v>
      </c>
      <c r="G123" s="47">
        <f>VLOOKUP($C123,'[1]data dump - 18actual'!$A:$F,5,FALSE)</f>
        <v>0</v>
      </c>
      <c r="H123" s="47">
        <f t="shared" si="3"/>
        <v>306283.8889748177</v>
      </c>
      <c r="I123" s="47">
        <f>VLOOKUP(B123,'[1]data dump - 18budget'!B$10:H$219,7,FALSE)</f>
        <v>289871.67383372784</v>
      </c>
      <c r="J123" s="54">
        <f t="shared" si="4"/>
        <v>16412.215141089866</v>
      </c>
    </row>
    <row r="124" spans="1:10">
      <c r="A124" s="50">
        <v>409</v>
      </c>
      <c r="B124" s="50">
        <v>101</v>
      </c>
      <c r="C124" s="46" t="s">
        <v>148</v>
      </c>
      <c r="D124" s="47">
        <f>VLOOKUP($C124,'[1]data dump - 18actual'!$A:$F,2,FALSE)</f>
        <v>0</v>
      </c>
      <c r="E124" s="47">
        <f>VLOOKUP($C124,'[1]data dump - 18actual'!$A:$F,3,FALSE)</f>
        <v>0</v>
      </c>
      <c r="F124" s="47">
        <f>VLOOKUP($C124,'[1]data dump - 18actual'!$A:$F,4,FALSE)</f>
        <v>0</v>
      </c>
      <c r="G124" s="47">
        <f>VLOOKUP($C124,'[1]data dump - 18actual'!$A:$F,5,FALSE)</f>
        <v>0</v>
      </c>
      <c r="H124" s="47">
        <f t="shared" si="3"/>
        <v>0</v>
      </c>
      <c r="I124" s="47">
        <f>VLOOKUP(B124,'[1]data dump - 18budget'!B$10:H$219,7,FALSE)</f>
        <v>0</v>
      </c>
      <c r="J124" s="54">
        <f t="shared" si="4"/>
        <v>0</v>
      </c>
    </row>
    <row r="125" spans="1:10">
      <c r="A125" s="50">
        <v>407</v>
      </c>
      <c r="B125" s="50">
        <v>102</v>
      </c>
      <c r="C125" s="46" t="s">
        <v>149</v>
      </c>
      <c r="D125" s="47">
        <f>VLOOKUP($C125,'[1]data dump - 18actual'!$A:$F,2,FALSE)</f>
        <v>0</v>
      </c>
      <c r="E125" s="47">
        <f>VLOOKUP($C125,'[1]data dump - 18actual'!$A:$F,3,FALSE)</f>
        <v>700041.80140471261</v>
      </c>
      <c r="F125" s="47">
        <f>VLOOKUP($C125,'[1]data dump - 18actual'!$A:$F,4,FALSE)</f>
        <v>0</v>
      </c>
      <c r="G125" s="47">
        <f>VLOOKUP($C125,'[1]data dump - 18actual'!$A:$F,5,FALSE)</f>
        <v>0</v>
      </c>
      <c r="H125" s="47">
        <f t="shared" si="3"/>
        <v>700041.80140471261</v>
      </c>
      <c r="I125" s="47">
        <f>VLOOKUP(B125,'[1]data dump - 18budget'!B$10:H$219,7,FALSE)</f>
        <v>628742.81823778444</v>
      </c>
      <c r="J125" s="54">
        <f t="shared" si="4"/>
        <v>71298.98316692817</v>
      </c>
    </row>
    <row r="126" spans="1:10">
      <c r="A126" s="50">
        <v>901</v>
      </c>
      <c r="B126" s="50">
        <v>103</v>
      </c>
      <c r="C126" s="46" t="s">
        <v>150</v>
      </c>
      <c r="D126" s="47">
        <f>VLOOKUP($C126,'[1]data dump - 18actual'!$A:$F,2,FALSE)</f>
        <v>0</v>
      </c>
      <c r="E126" s="47">
        <f>VLOOKUP($C126,'[1]data dump - 18actual'!$A:$F,3,FALSE)</f>
        <v>0</v>
      </c>
      <c r="F126" s="47">
        <f>VLOOKUP($C126,'[1]data dump - 18actual'!$A:$F,4,FALSE)</f>
        <v>0</v>
      </c>
      <c r="G126" s="47">
        <f>VLOOKUP($C126,'[1]data dump - 18actual'!$A:$F,5,FALSE)</f>
        <v>0</v>
      </c>
      <c r="H126" s="47">
        <f t="shared" si="3"/>
        <v>0</v>
      </c>
      <c r="I126" s="47">
        <f>VLOOKUP(B126,'[1]data dump - 18budget'!B$10:H$219,7,FALSE)</f>
        <v>0</v>
      </c>
      <c r="J126" s="54">
        <f t="shared" si="4"/>
        <v>0</v>
      </c>
    </row>
    <row r="127" spans="1:10">
      <c r="A127" s="50">
        <v>901</v>
      </c>
      <c r="B127" s="50">
        <v>104</v>
      </c>
      <c r="C127" s="46" t="s">
        <v>151</v>
      </c>
      <c r="D127" s="47">
        <f>VLOOKUP($C127,'[1]data dump - 18actual'!$A:$F,2,FALSE)</f>
        <v>0</v>
      </c>
      <c r="E127" s="47">
        <f>VLOOKUP($C127,'[1]data dump - 18actual'!$A:$F,3,FALSE)</f>
        <v>0</v>
      </c>
      <c r="F127" s="47">
        <f>VLOOKUP($C127,'[1]data dump - 18actual'!$A:$F,4,FALSE)</f>
        <v>0</v>
      </c>
      <c r="G127" s="47">
        <f>VLOOKUP($C127,'[1]data dump - 18actual'!$A:$F,5,FALSE)</f>
        <v>0</v>
      </c>
      <c r="H127" s="47">
        <f t="shared" si="3"/>
        <v>0</v>
      </c>
      <c r="I127" s="47">
        <f>VLOOKUP(B127,'[1]data dump - 18budget'!B$10:H$219,7,FALSE)</f>
        <v>6728.1037564725984</v>
      </c>
      <c r="J127" s="54">
        <f t="shared" si="4"/>
        <v>-6728.1037564725984</v>
      </c>
    </row>
    <row r="128" spans="1:10">
      <c r="A128" s="50">
        <v>409</v>
      </c>
      <c r="B128" s="50">
        <v>105</v>
      </c>
      <c r="C128" s="46" t="s">
        <v>152</v>
      </c>
      <c r="D128" s="47">
        <f>VLOOKUP($C128,'[1]data dump - 18actual'!$A:$F,2,FALSE)</f>
        <v>0</v>
      </c>
      <c r="E128" s="47">
        <f>VLOOKUP($C128,'[1]data dump - 18actual'!$A:$F,3,FALSE)</f>
        <v>18159.401337918644</v>
      </c>
      <c r="F128" s="47">
        <f>VLOOKUP($C128,'[1]data dump - 18actual'!$A:$F,4,FALSE)</f>
        <v>0</v>
      </c>
      <c r="G128" s="47">
        <f>VLOOKUP($C128,'[1]data dump - 18actual'!$A:$F,5,FALSE)</f>
        <v>0</v>
      </c>
      <c r="H128" s="47">
        <f t="shared" si="3"/>
        <v>18159.401337918644</v>
      </c>
      <c r="I128" s="47">
        <f>VLOOKUP(B128,'[1]data dump - 18budget'!B$10:H$219,7,FALSE)</f>
        <v>37491.673195004551</v>
      </c>
      <c r="J128" s="54">
        <f t="shared" si="4"/>
        <v>-19332.271857085907</v>
      </c>
    </row>
    <row r="129" spans="1:10">
      <c r="A129" s="50">
        <v>901</v>
      </c>
      <c r="B129" s="50">
        <v>106</v>
      </c>
      <c r="C129" s="46" t="s">
        <v>153</v>
      </c>
      <c r="D129" s="47">
        <f>VLOOKUP($C129,'[1]data dump - 18actual'!$A:$F,2,FALSE)</f>
        <v>0</v>
      </c>
      <c r="E129" s="47">
        <f>VLOOKUP($C129,'[1]data dump - 18actual'!$A:$F,3,FALSE)</f>
        <v>7940.8378702754208</v>
      </c>
      <c r="F129" s="47">
        <f>VLOOKUP($C129,'[1]data dump - 18actual'!$A:$F,4,FALSE)</f>
        <v>0</v>
      </c>
      <c r="G129" s="47">
        <f>VLOOKUP($C129,'[1]data dump - 18actual'!$A:$F,5,FALSE)</f>
        <v>0</v>
      </c>
      <c r="H129" s="47">
        <f t="shared" si="3"/>
        <v>7940.8378702754208</v>
      </c>
      <c r="I129" s="47">
        <f>VLOOKUP(B129,'[1]data dump - 18budget'!B$10:H$219,7,FALSE)</f>
        <v>5738.6767334619226</v>
      </c>
      <c r="J129" s="54">
        <f t="shared" si="4"/>
        <v>2202.1611368134982</v>
      </c>
    </row>
    <row r="130" spans="1:10">
      <c r="A130" s="50">
        <v>908</v>
      </c>
      <c r="B130" s="50">
        <v>107</v>
      </c>
      <c r="C130" s="46" t="s">
        <v>154</v>
      </c>
      <c r="D130" s="47">
        <f>VLOOKUP($C130,'[1]data dump - 18actual'!$A:$F,2,FALSE)</f>
        <v>0</v>
      </c>
      <c r="E130" s="47">
        <f>VLOOKUP($C130,'[1]data dump - 18actual'!$A:$F,3,FALSE)</f>
        <v>309255.85285357502</v>
      </c>
      <c r="F130" s="47">
        <f>VLOOKUP($C130,'[1]data dump - 18actual'!$A:$F,4,FALSE)</f>
        <v>0</v>
      </c>
      <c r="G130" s="47">
        <f>VLOOKUP($C130,'[1]data dump - 18actual'!$A:$F,5,FALSE)</f>
        <v>0</v>
      </c>
      <c r="H130" s="47">
        <f t="shared" si="3"/>
        <v>309255.85285357502</v>
      </c>
      <c r="I130" s="47">
        <f>VLOOKUP(B130,'[1]data dump - 18budget'!B$10:H$219,7,FALSE)</f>
        <v>270950.78476292366</v>
      </c>
      <c r="J130" s="54">
        <f t="shared" si="4"/>
        <v>38305.068090651359</v>
      </c>
    </row>
    <row r="131" spans="1:10">
      <c r="A131" s="50">
        <v>400</v>
      </c>
      <c r="B131" s="50">
        <v>108</v>
      </c>
      <c r="C131" s="46" t="s">
        <v>155</v>
      </c>
      <c r="D131" s="47">
        <f>VLOOKUP($C131,'[1]data dump - 18actual'!$A:$F,2,FALSE)</f>
        <v>0</v>
      </c>
      <c r="E131" s="47">
        <f>VLOOKUP($C131,'[1]data dump - 18actual'!$A:$F,3,FALSE)</f>
        <v>0</v>
      </c>
      <c r="F131" s="47">
        <f>VLOOKUP($C131,'[1]data dump - 18actual'!$A:$F,4,FALSE)</f>
        <v>0</v>
      </c>
      <c r="G131" s="47">
        <f>VLOOKUP($C131,'[1]data dump - 18actual'!$A:$F,5,FALSE)</f>
        <v>0</v>
      </c>
      <c r="H131" s="47">
        <f t="shared" si="3"/>
        <v>0</v>
      </c>
      <c r="I131" s="47">
        <f>VLOOKUP(B131,'[1]data dump - 18budget'!B$10:H$219,7,FALSE)</f>
        <v>0</v>
      </c>
      <c r="J131" s="54">
        <f t="shared" si="4"/>
        <v>0</v>
      </c>
    </row>
    <row r="132" spans="1:10">
      <c r="A132" s="50">
        <v>402</v>
      </c>
      <c r="B132" s="50">
        <v>109</v>
      </c>
      <c r="C132" s="46" t="s">
        <v>156</v>
      </c>
      <c r="D132" s="47">
        <f>VLOOKUP($C132,'[1]data dump - 18actual'!$A:$F,2,FALSE)</f>
        <v>0</v>
      </c>
      <c r="E132" s="47">
        <f>VLOOKUP($C132,'[1]data dump - 18actual'!$A:$F,3,FALSE)</f>
        <v>99229.271657930876</v>
      </c>
      <c r="F132" s="47">
        <f>VLOOKUP($C132,'[1]data dump - 18actual'!$A:$F,4,FALSE)</f>
        <v>0</v>
      </c>
      <c r="G132" s="47">
        <f>VLOOKUP($C132,'[1]data dump - 18actual'!$A:$F,5,FALSE)</f>
        <v>0</v>
      </c>
      <c r="H132" s="47">
        <f t="shared" si="3"/>
        <v>99229.271657930876</v>
      </c>
      <c r="I132" s="47">
        <f>VLOOKUP(B132,'[1]data dump - 18budget'!B$10:H$219,7,FALSE)</f>
        <v>19270.994017407942</v>
      </c>
      <c r="J132" s="54">
        <f t="shared" si="4"/>
        <v>79958.277640522938</v>
      </c>
    </row>
    <row r="133" spans="1:10">
      <c r="A133" s="50">
        <v>402</v>
      </c>
      <c r="B133" s="50">
        <v>110</v>
      </c>
      <c r="C133" s="46" t="s">
        <v>157</v>
      </c>
      <c r="D133" s="47">
        <f>VLOOKUP($C133,'[1]data dump - 18actual'!$A:$F,2,FALSE)</f>
        <v>0</v>
      </c>
      <c r="E133" s="47">
        <f>VLOOKUP($C133,'[1]data dump - 18actual'!$A:$F,3,FALSE)</f>
        <v>10889.40045864881</v>
      </c>
      <c r="F133" s="47">
        <f>VLOOKUP($C133,'[1]data dump - 18actual'!$A:$F,4,FALSE)</f>
        <v>0</v>
      </c>
      <c r="G133" s="47">
        <f>VLOOKUP($C133,'[1]data dump - 18actual'!$A:$F,5,FALSE)</f>
        <v>0</v>
      </c>
      <c r="H133" s="47">
        <f t="shared" si="3"/>
        <v>10889.40045864881</v>
      </c>
      <c r="I133" s="47">
        <f>VLOOKUP(B133,'[1]data dump - 18budget'!B$10:H$219,7,FALSE)</f>
        <v>15587.281100968194</v>
      </c>
      <c r="J133" s="54">
        <f t="shared" si="4"/>
        <v>-4697.8806423193837</v>
      </c>
    </row>
    <row r="134" spans="1:10">
      <c r="A134" s="50">
        <v>406</v>
      </c>
      <c r="B134" s="50">
        <v>111</v>
      </c>
      <c r="C134" s="46" t="s">
        <v>158</v>
      </c>
      <c r="D134" s="47">
        <f>VLOOKUP($C134,'[1]data dump - 18actual'!$A:$F,2,FALSE)</f>
        <v>0</v>
      </c>
      <c r="E134" s="47">
        <f>VLOOKUP($C134,'[1]data dump - 18actual'!$A:$F,3,FALSE)</f>
        <v>43163.680113132657</v>
      </c>
      <c r="F134" s="47">
        <f>VLOOKUP($C134,'[1]data dump - 18actual'!$A:$F,4,FALSE)</f>
        <v>0</v>
      </c>
      <c r="G134" s="47">
        <f>VLOOKUP($C134,'[1]data dump - 18actual'!$A:$F,5,FALSE)</f>
        <v>0</v>
      </c>
      <c r="H134" s="47">
        <f t="shared" si="3"/>
        <v>43163.680113132657</v>
      </c>
      <c r="I134" s="47">
        <f>VLOOKUP(B134,'[1]data dump - 18budget'!B$10:H$219,7,FALSE)</f>
        <v>57409.600265919478</v>
      </c>
      <c r="J134" s="54">
        <f t="shared" si="4"/>
        <v>-14245.920152786821</v>
      </c>
    </row>
    <row r="135" spans="1:10">
      <c r="A135" s="50">
        <v>409</v>
      </c>
      <c r="B135" s="50">
        <v>112</v>
      </c>
      <c r="C135" s="46" t="s">
        <v>159</v>
      </c>
      <c r="D135" s="47">
        <f>VLOOKUP($C135,'[1]data dump - 18actual'!$A:$F,2,FALSE)</f>
        <v>0</v>
      </c>
      <c r="E135" s="47">
        <f>VLOOKUP($C135,'[1]data dump - 18actual'!$A:$F,3,FALSE)</f>
        <v>0</v>
      </c>
      <c r="F135" s="47">
        <f>VLOOKUP($C135,'[1]data dump - 18actual'!$A:$F,4,FALSE)</f>
        <v>0</v>
      </c>
      <c r="G135" s="47">
        <f>VLOOKUP($C135,'[1]data dump - 18actual'!$A:$F,5,FALSE)</f>
        <v>0</v>
      </c>
      <c r="H135" s="47">
        <f t="shared" si="3"/>
        <v>0</v>
      </c>
      <c r="I135" s="47">
        <f>VLOOKUP(B135,'[1]data dump - 18budget'!B$10:H$219,7,FALSE)</f>
        <v>0</v>
      </c>
      <c r="J135" s="54">
        <f t="shared" si="4"/>
        <v>0</v>
      </c>
    </row>
    <row r="136" spans="1:10">
      <c r="A136" s="50">
        <v>406</v>
      </c>
      <c r="B136" s="50">
        <v>113</v>
      </c>
      <c r="C136" s="46" t="s">
        <v>160</v>
      </c>
      <c r="D136" s="47">
        <f>VLOOKUP($C136,'[1]data dump - 18actual'!$A:$F,2,FALSE)</f>
        <v>0</v>
      </c>
      <c r="E136" s="47">
        <f>VLOOKUP($C136,'[1]data dump - 18actual'!$A:$F,3,FALSE)</f>
        <v>8190.4516343705227</v>
      </c>
      <c r="F136" s="47">
        <f>VLOOKUP($C136,'[1]data dump - 18actual'!$A:$F,4,FALSE)</f>
        <v>0</v>
      </c>
      <c r="G136" s="47">
        <f>VLOOKUP($C136,'[1]data dump - 18actual'!$A:$F,5,FALSE)</f>
        <v>0</v>
      </c>
      <c r="H136" s="47">
        <f t="shared" si="3"/>
        <v>8190.4516343705227</v>
      </c>
      <c r="I136" s="47">
        <f>VLOOKUP(B136,'[1]data dump - 18budget'!B$10:H$219,7,FALSE)</f>
        <v>3607.6031454389272</v>
      </c>
      <c r="J136" s="54">
        <f t="shared" si="4"/>
        <v>4582.8484889315951</v>
      </c>
    </row>
    <row r="137" spans="1:10">
      <c r="A137" s="50">
        <v>431</v>
      </c>
      <c r="B137" s="50">
        <v>114</v>
      </c>
      <c r="C137" s="46" t="s">
        <v>161</v>
      </c>
      <c r="D137" s="47">
        <f>VLOOKUP($C137,'[1]data dump - 18actual'!$A:$F,2,FALSE)</f>
        <v>0</v>
      </c>
      <c r="E137" s="47">
        <f>VLOOKUP($C137,'[1]data dump - 18actual'!$A:$F,3,FALSE)</f>
        <v>37972.493862967334</v>
      </c>
      <c r="F137" s="47">
        <f>VLOOKUP($C137,'[1]data dump - 18actual'!$A:$F,4,FALSE)</f>
        <v>0</v>
      </c>
      <c r="G137" s="47">
        <f>VLOOKUP($C137,'[1]data dump - 18actual'!$A:$F,5,FALSE)</f>
        <v>0</v>
      </c>
      <c r="H137" s="47">
        <f t="shared" si="3"/>
        <v>37972.493862967334</v>
      </c>
      <c r="I137" s="47">
        <f>VLOOKUP(B137,'[1]data dump - 18budget'!B$10:H$219,7,FALSE)</f>
        <v>42986.798661263849</v>
      </c>
      <c r="J137" s="54">
        <f t="shared" si="4"/>
        <v>-5014.3047982965145</v>
      </c>
    </row>
    <row r="138" spans="1:10">
      <c r="A138" s="50">
        <v>431</v>
      </c>
      <c r="B138" s="50">
        <v>115</v>
      </c>
      <c r="C138" s="46" t="s">
        <v>162</v>
      </c>
      <c r="D138" s="47">
        <f>VLOOKUP($C138,'[1]data dump - 18actual'!$A:$F,2,FALSE)</f>
        <v>0</v>
      </c>
      <c r="E138" s="47">
        <f>VLOOKUP($C138,'[1]data dump - 18actual'!$A:$F,3,FALSE)</f>
        <v>0</v>
      </c>
      <c r="F138" s="47">
        <f>VLOOKUP($C138,'[1]data dump - 18actual'!$A:$F,4,FALSE)</f>
        <v>0</v>
      </c>
      <c r="G138" s="47">
        <f>VLOOKUP($C138,'[1]data dump - 18actual'!$A:$F,5,FALSE)</f>
        <v>0</v>
      </c>
      <c r="H138" s="47">
        <f t="shared" si="3"/>
        <v>0</v>
      </c>
      <c r="I138" s="47">
        <f>VLOOKUP(B138,'[1]data dump - 18budget'!B$10:H$219,7,FALSE)</f>
        <v>0</v>
      </c>
      <c r="J138" s="54">
        <f t="shared" si="4"/>
        <v>0</v>
      </c>
    </row>
    <row r="139" spans="1:10">
      <c r="A139" s="50">
        <v>654</v>
      </c>
      <c r="B139" s="50">
        <v>116</v>
      </c>
      <c r="C139" s="46" t="s">
        <v>163</v>
      </c>
      <c r="D139" s="47">
        <f>VLOOKUP($C139,'[1]data dump - 18actual'!$A:$F,2,FALSE)</f>
        <v>0</v>
      </c>
      <c r="E139" s="47">
        <f>VLOOKUP($C139,'[1]data dump - 18actual'!$A:$F,3,FALSE)</f>
        <v>303085.71262234921</v>
      </c>
      <c r="F139" s="47">
        <f>VLOOKUP($C139,'[1]data dump - 18actual'!$A:$F,4,FALSE)</f>
        <v>0</v>
      </c>
      <c r="G139" s="47">
        <f>VLOOKUP($C139,'[1]data dump - 18actual'!$A:$F,5,FALSE)</f>
        <v>0</v>
      </c>
      <c r="H139" s="47">
        <f t="shared" si="3"/>
        <v>303085.71262234921</v>
      </c>
      <c r="I139" s="47">
        <f>VLOOKUP(B139,'[1]data dump - 18budget'!B$10:H$219,7,FALSE)</f>
        <v>307612.86145401932</v>
      </c>
      <c r="J139" s="54">
        <f t="shared" si="4"/>
        <v>-4527.1488316701143</v>
      </c>
    </row>
    <row r="140" spans="1:10">
      <c r="A140" s="50">
        <v>654</v>
      </c>
      <c r="B140" s="50">
        <v>117</v>
      </c>
      <c r="C140" s="46" t="s">
        <v>164</v>
      </c>
      <c r="D140" s="47">
        <f>VLOOKUP($C140,'[1]data dump - 18actual'!$A:$F,2,FALSE)</f>
        <v>0</v>
      </c>
      <c r="E140" s="47">
        <f>VLOOKUP($C140,'[1]data dump - 18actual'!$A:$F,3,FALSE)</f>
        <v>0</v>
      </c>
      <c r="F140" s="47">
        <f>VLOOKUP($C140,'[1]data dump - 18actual'!$A:$F,4,FALSE)</f>
        <v>0</v>
      </c>
      <c r="G140" s="47">
        <f>VLOOKUP($C140,'[1]data dump - 18actual'!$A:$F,5,FALSE)</f>
        <v>0</v>
      </c>
      <c r="H140" s="47">
        <f t="shared" si="3"/>
        <v>0</v>
      </c>
      <c r="I140" s="47">
        <f>VLOOKUP(B140,'[1]data dump - 18budget'!B$10:H$219,7,FALSE)</f>
        <v>0</v>
      </c>
      <c r="J140" s="54">
        <f t="shared" si="4"/>
        <v>0</v>
      </c>
    </row>
    <row r="141" spans="1:10">
      <c r="A141" s="50">
        <v>440</v>
      </c>
      <c r="B141" s="50">
        <v>118</v>
      </c>
      <c r="C141" s="46" t="s">
        <v>165</v>
      </c>
      <c r="D141" s="47">
        <f>VLOOKUP($C141,'[1]data dump - 18actual'!$A:$F,2,FALSE)</f>
        <v>0</v>
      </c>
      <c r="E141" s="47">
        <f>VLOOKUP($C141,'[1]data dump - 18actual'!$A:$F,3,FALSE)</f>
        <v>0</v>
      </c>
      <c r="F141" s="47">
        <f>VLOOKUP($C141,'[1]data dump - 18actual'!$A:$F,4,FALSE)</f>
        <v>0</v>
      </c>
      <c r="G141" s="47">
        <f>VLOOKUP($C141,'[1]data dump - 18actual'!$A:$F,5,FALSE)</f>
        <v>0</v>
      </c>
      <c r="H141" s="47">
        <f t="shared" si="3"/>
        <v>0</v>
      </c>
      <c r="I141" s="47">
        <f>VLOOKUP(B141,'[1]data dump - 18budget'!B$10:H$219,7,FALSE)</f>
        <v>0</v>
      </c>
      <c r="J141" s="54">
        <f t="shared" si="4"/>
        <v>0</v>
      </c>
    </row>
    <row r="142" spans="1:10">
      <c r="A142" s="50">
        <v>440</v>
      </c>
      <c r="B142" s="50">
        <v>119</v>
      </c>
      <c r="C142" s="46" t="s">
        <v>166</v>
      </c>
      <c r="D142" s="47">
        <f>VLOOKUP($C142,'[1]data dump - 18actual'!$A:$F,2,FALSE)</f>
        <v>0</v>
      </c>
      <c r="E142" s="47">
        <f>VLOOKUP($C142,'[1]data dump - 18actual'!$A:$F,3,FALSE)</f>
        <v>4634945.3781697666</v>
      </c>
      <c r="F142" s="47">
        <f>VLOOKUP($C142,'[1]data dump - 18actual'!$A:$F,4,FALSE)</f>
        <v>0</v>
      </c>
      <c r="G142" s="47">
        <f>VLOOKUP($C142,'[1]data dump - 18actual'!$A:$F,5,FALSE)</f>
        <v>0</v>
      </c>
      <c r="H142" s="47">
        <f t="shared" si="3"/>
        <v>4634945.3781697666</v>
      </c>
      <c r="I142" s="47">
        <f>VLOOKUP(B142,'[1]data dump - 18budget'!B$10:H$219,7,FALSE)</f>
        <v>4619965.6957211588</v>
      </c>
      <c r="J142" s="54">
        <f t="shared" si="4"/>
        <v>14979.682448607869</v>
      </c>
    </row>
    <row r="143" spans="1:10">
      <c r="A143" s="50">
        <v>440</v>
      </c>
      <c r="B143" s="50">
        <v>120</v>
      </c>
      <c r="C143" s="46" t="s">
        <v>167</v>
      </c>
      <c r="D143" s="47">
        <f>VLOOKUP($C143,'[1]data dump - 18actual'!$A:$F,2,FALSE)</f>
        <v>0</v>
      </c>
      <c r="E143" s="47">
        <f>VLOOKUP($C143,'[1]data dump - 18actual'!$A:$F,3,FALSE)</f>
        <v>18362.212521245914</v>
      </c>
      <c r="F143" s="47">
        <f>VLOOKUP($C143,'[1]data dump - 18actual'!$A:$F,4,FALSE)</f>
        <v>0</v>
      </c>
      <c r="G143" s="47">
        <f>VLOOKUP($C143,'[1]data dump - 18actual'!$A:$F,5,FALSE)</f>
        <v>0</v>
      </c>
      <c r="H143" s="47">
        <f t="shared" si="3"/>
        <v>18362.212521245914</v>
      </c>
      <c r="I143" s="47">
        <f>VLOOKUP(B143,'[1]data dump - 18budget'!B$10:H$219,7,FALSE)</f>
        <v>23731.026598056069</v>
      </c>
      <c r="J143" s="54">
        <f t="shared" si="4"/>
        <v>-5368.8140768101548</v>
      </c>
    </row>
    <row r="144" spans="1:10">
      <c r="A144" s="50">
        <v>440</v>
      </c>
      <c r="B144" s="50">
        <v>121</v>
      </c>
      <c r="C144" s="46" t="s">
        <v>168</v>
      </c>
      <c r="D144" s="47">
        <f>VLOOKUP($C144,'[1]data dump - 18actual'!$A:$F,2,FALSE)</f>
        <v>0</v>
      </c>
      <c r="E144" s="47">
        <f>VLOOKUP($C144,'[1]data dump - 18actual'!$A:$F,3,FALSE)</f>
        <v>0</v>
      </c>
      <c r="F144" s="47">
        <f>VLOOKUP($C144,'[1]data dump - 18actual'!$A:$F,4,FALSE)</f>
        <v>0</v>
      </c>
      <c r="G144" s="47">
        <f>VLOOKUP($C144,'[1]data dump - 18actual'!$A:$F,5,FALSE)</f>
        <v>0</v>
      </c>
      <c r="H144" s="47">
        <f t="shared" si="3"/>
        <v>0</v>
      </c>
      <c r="I144" s="47">
        <f>VLOOKUP(B144,'[1]data dump - 18budget'!B$10:H$219,7,FALSE)</f>
        <v>0</v>
      </c>
      <c r="J144" s="54">
        <f t="shared" si="4"/>
        <v>0</v>
      </c>
    </row>
    <row r="145" spans="1:10">
      <c r="A145" s="50">
        <v>652</v>
      </c>
      <c r="B145" s="50">
        <v>122</v>
      </c>
      <c r="C145" s="46" t="s">
        <v>169</v>
      </c>
      <c r="D145" s="47">
        <f>VLOOKUP($C145,'[1]data dump - 18actual'!$A:$F,2,FALSE)</f>
        <v>0</v>
      </c>
      <c r="E145" s="47">
        <f>VLOOKUP($C145,'[1]data dump - 18actual'!$A:$F,3,FALSE)</f>
        <v>225861.45435542715</v>
      </c>
      <c r="F145" s="47">
        <f>VLOOKUP($C145,'[1]data dump - 18actual'!$A:$F,4,FALSE)</f>
        <v>0</v>
      </c>
      <c r="G145" s="47">
        <f>VLOOKUP($C145,'[1]data dump - 18actual'!$A:$F,5,FALSE)</f>
        <v>0</v>
      </c>
      <c r="H145" s="47">
        <f t="shared" si="3"/>
        <v>225861.45435542715</v>
      </c>
      <c r="I145" s="47">
        <f>VLOOKUP(B145,'[1]data dump - 18budget'!B$10:H$219,7,FALSE)</f>
        <v>110671.21801229419</v>
      </c>
      <c r="J145" s="54">
        <f t="shared" si="4"/>
        <v>115190.23634313296</v>
      </c>
    </row>
    <row r="146" spans="1:10">
      <c r="A146" s="50">
        <v>653</v>
      </c>
      <c r="B146" s="50">
        <v>123</v>
      </c>
      <c r="C146" s="46" t="s">
        <v>170</v>
      </c>
      <c r="D146" s="47">
        <f>VLOOKUP($C146,'[1]data dump - 18actual'!$A:$F,2,FALSE)</f>
        <v>0</v>
      </c>
      <c r="E146" s="47">
        <f>VLOOKUP($C146,'[1]data dump - 18actual'!$A:$F,3,FALSE)</f>
        <v>22317.030596127683</v>
      </c>
      <c r="F146" s="47">
        <f>VLOOKUP($C146,'[1]data dump - 18actual'!$A:$F,4,FALSE)</f>
        <v>0</v>
      </c>
      <c r="G146" s="47">
        <f>VLOOKUP($C146,'[1]data dump - 18actual'!$A:$F,5,FALSE)</f>
        <v>0</v>
      </c>
      <c r="H146" s="47">
        <f t="shared" si="3"/>
        <v>22317.030596127683</v>
      </c>
      <c r="I146" s="47">
        <f>VLOOKUP(B146,'[1]data dump - 18budget'!B$10:H$219,7,FALSE)</f>
        <v>21059.573635927241</v>
      </c>
      <c r="J146" s="54">
        <f t="shared" si="4"/>
        <v>1257.4569602004412</v>
      </c>
    </row>
    <row r="147" spans="1:10">
      <c r="A147" s="50">
        <v>650</v>
      </c>
      <c r="B147" s="50">
        <v>124</v>
      </c>
      <c r="C147" s="46" t="s">
        <v>171</v>
      </c>
      <c r="D147" s="47">
        <f>VLOOKUP($C147,'[1]data dump - 18actual'!$A:$F,2,FALSE)</f>
        <v>0</v>
      </c>
      <c r="E147" s="47">
        <f>VLOOKUP($C147,'[1]data dump - 18actual'!$A:$F,3,FALSE)</f>
        <v>0</v>
      </c>
      <c r="F147" s="47">
        <f>VLOOKUP($C147,'[1]data dump - 18actual'!$A:$F,4,FALSE)</f>
        <v>0</v>
      </c>
      <c r="G147" s="47">
        <f>VLOOKUP($C147,'[1]data dump - 18actual'!$A:$F,5,FALSE)</f>
        <v>0</v>
      </c>
      <c r="H147" s="47">
        <f t="shared" si="3"/>
        <v>0</v>
      </c>
      <c r="I147" s="47">
        <f>VLOOKUP(B147,'[1]data dump - 18budget'!B$10:H$219,7,FALSE)</f>
        <v>0</v>
      </c>
      <c r="J147" s="54">
        <f t="shared" si="4"/>
        <v>0</v>
      </c>
    </row>
    <row r="148" spans="1:10">
      <c r="A148" s="50">
        <v>440</v>
      </c>
      <c r="B148" s="50">
        <v>125</v>
      </c>
      <c r="C148" s="46" t="s">
        <v>172</v>
      </c>
      <c r="D148" s="47">
        <f>VLOOKUP($C148,'[1]data dump - 18actual'!$A:$F,2,FALSE)</f>
        <v>0</v>
      </c>
      <c r="E148" s="47">
        <f>VLOOKUP($C148,'[1]data dump - 18actual'!$A:$F,3,FALSE)</f>
        <v>0</v>
      </c>
      <c r="F148" s="47">
        <f>VLOOKUP($C148,'[1]data dump - 18actual'!$A:$F,4,FALSE)</f>
        <v>0</v>
      </c>
      <c r="G148" s="47">
        <f>VLOOKUP($C148,'[1]data dump - 18actual'!$A:$F,5,FALSE)</f>
        <v>0</v>
      </c>
      <c r="H148" s="47">
        <f t="shared" si="3"/>
        <v>0</v>
      </c>
      <c r="I148" s="47">
        <f>VLOOKUP(B148,'[1]data dump - 18budget'!B$10:H$219,7,FALSE)</f>
        <v>0</v>
      </c>
      <c r="J148" s="54">
        <f t="shared" si="4"/>
        <v>0</v>
      </c>
    </row>
    <row r="149" spans="1:10">
      <c r="A149" s="50">
        <v>650</v>
      </c>
      <c r="B149" s="50">
        <v>126</v>
      </c>
      <c r="C149" s="46" t="s">
        <v>173</v>
      </c>
      <c r="D149" s="47">
        <f>VLOOKUP($C149,'[1]data dump - 18actual'!$A:$F,2,FALSE)</f>
        <v>0</v>
      </c>
      <c r="E149" s="47">
        <f>VLOOKUP($C149,'[1]data dump - 18actual'!$A:$F,3,FALSE)</f>
        <v>0</v>
      </c>
      <c r="F149" s="47">
        <f>VLOOKUP($C149,'[1]data dump - 18actual'!$A:$F,4,FALSE)</f>
        <v>0</v>
      </c>
      <c r="G149" s="47">
        <f>VLOOKUP($C149,'[1]data dump - 18actual'!$A:$F,5,FALSE)</f>
        <v>0</v>
      </c>
      <c r="H149" s="47">
        <f t="shared" si="3"/>
        <v>0</v>
      </c>
      <c r="I149" s="47">
        <f>VLOOKUP(B149,'[1]data dump - 18budget'!B$10:H$219,7,FALSE)</f>
        <v>0</v>
      </c>
      <c r="J149" s="54">
        <f t="shared" si="4"/>
        <v>0</v>
      </c>
    </row>
    <row r="150" spans="1:10">
      <c r="A150" s="50">
        <v>230</v>
      </c>
      <c r="B150" s="50">
        <v>127</v>
      </c>
      <c r="C150" s="46" t="s">
        <v>174</v>
      </c>
      <c r="D150" s="47">
        <f>VLOOKUP($C150,'[1]data dump - 18actual'!$A:$F,2,FALSE)</f>
        <v>0</v>
      </c>
      <c r="E150" s="47">
        <f>VLOOKUP($C150,'[1]data dump - 18actual'!$A:$F,3,FALSE)</f>
        <v>37800.884400151954</v>
      </c>
      <c r="F150" s="47">
        <f>VLOOKUP($C150,'[1]data dump - 18actual'!$A:$F,4,FALSE)</f>
        <v>0</v>
      </c>
      <c r="G150" s="47">
        <f>VLOOKUP($C150,'[1]data dump - 18actual'!$A:$F,5,FALSE)</f>
        <v>0</v>
      </c>
      <c r="H150" s="47">
        <f t="shared" si="3"/>
        <v>37800.884400151954</v>
      </c>
      <c r="I150" s="47">
        <f>VLOOKUP(B150,'[1]data dump - 18budget'!B$10:H$219,7,FALSE)</f>
        <v>36837.129164397484</v>
      </c>
      <c r="J150" s="54">
        <f t="shared" si="4"/>
        <v>963.75523575447005</v>
      </c>
    </row>
    <row r="151" spans="1:10">
      <c r="A151" s="50">
        <v>650</v>
      </c>
      <c r="B151" s="50">
        <v>128</v>
      </c>
      <c r="C151" s="46" t="s">
        <v>175</v>
      </c>
      <c r="D151" s="47">
        <f>VLOOKUP($C151,'[1]data dump - 18actual'!$A:$F,2,FALSE)</f>
        <v>0</v>
      </c>
      <c r="E151" s="47">
        <f>VLOOKUP($C151,'[1]data dump - 18actual'!$A:$F,3,FALSE)</f>
        <v>0</v>
      </c>
      <c r="F151" s="47">
        <f>VLOOKUP($C151,'[1]data dump - 18actual'!$A:$F,4,FALSE)</f>
        <v>0</v>
      </c>
      <c r="G151" s="47">
        <f>VLOOKUP($C151,'[1]data dump - 18actual'!$A:$F,5,FALSE)</f>
        <v>0</v>
      </c>
      <c r="H151" s="47">
        <f t="shared" ref="H151:H215" si="5">SUM(D151:G151)</f>
        <v>0</v>
      </c>
      <c r="I151" s="47">
        <f>VLOOKUP(B151,'[1]data dump - 18budget'!B$10:H$219,7,FALSE)</f>
        <v>0</v>
      </c>
      <c r="J151" s="54">
        <f t="shared" ref="J151:J215" si="6">H151-I151</f>
        <v>0</v>
      </c>
    </row>
    <row r="152" spans="1:10">
      <c r="A152" s="50">
        <v>660</v>
      </c>
      <c r="B152" s="50">
        <v>129</v>
      </c>
      <c r="C152" s="46" t="s">
        <v>176</v>
      </c>
      <c r="D152" s="47">
        <f>VLOOKUP($C152,'[1]data dump - 18actual'!$A:$F,2,FALSE)</f>
        <v>0</v>
      </c>
      <c r="E152" s="47">
        <f>VLOOKUP($C152,'[1]data dump - 18actual'!$A:$F,3,FALSE)</f>
        <v>189839.06802445278</v>
      </c>
      <c r="F152" s="47">
        <f>VLOOKUP($C152,'[1]data dump - 18actual'!$A:$F,4,FALSE)</f>
        <v>0</v>
      </c>
      <c r="G152" s="47">
        <f>VLOOKUP($C152,'[1]data dump - 18actual'!$A:$F,5,FALSE)</f>
        <v>0</v>
      </c>
      <c r="H152" s="47">
        <f t="shared" si="5"/>
        <v>189839.06802445278</v>
      </c>
      <c r="I152" s="47">
        <f>VLOOKUP(B152,'[1]data dump - 18budget'!B$10:H$219,7,FALSE)</f>
        <v>54243.433792285308</v>
      </c>
      <c r="J152" s="54">
        <f t="shared" si="6"/>
        <v>135595.63423216747</v>
      </c>
    </row>
    <row r="153" spans="1:10">
      <c r="A153" s="50">
        <v>743</v>
      </c>
      <c r="B153" s="50">
        <v>130</v>
      </c>
      <c r="C153" s="46" t="s">
        <v>177</v>
      </c>
      <c r="D153" s="47">
        <f>VLOOKUP($C153,'[1]data dump - 18actual'!$A:$F,2,FALSE)</f>
        <v>0</v>
      </c>
      <c r="E153" s="47">
        <f>VLOOKUP($C153,'[1]data dump - 18actual'!$A:$F,3,FALSE)</f>
        <v>0</v>
      </c>
      <c r="F153" s="47">
        <f>VLOOKUP($C153,'[1]data dump - 18actual'!$A:$F,4,FALSE)</f>
        <v>0</v>
      </c>
      <c r="G153" s="47">
        <f>VLOOKUP($C153,'[1]data dump - 18actual'!$A:$F,5,FALSE)</f>
        <v>0</v>
      </c>
      <c r="H153" s="47">
        <f t="shared" si="5"/>
        <v>0</v>
      </c>
      <c r="I153" s="47">
        <f>VLOOKUP(B153,'[1]data dump - 18budget'!B$10:H$219,7,FALSE)</f>
        <v>0</v>
      </c>
      <c r="J153" s="54">
        <f t="shared" si="6"/>
        <v>0</v>
      </c>
    </row>
    <row r="154" spans="1:10">
      <c r="A154" s="50">
        <v>741</v>
      </c>
      <c r="B154" s="50">
        <v>131</v>
      </c>
      <c r="C154" s="46" t="s">
        <v>178</v>
      </c>
      <c r="D154" s="47">
        <f>VLOOKUP($C154,'[1]data dump - 18actual'!$A:$F,2,FALSE)</f>
        <v>0</v>
      </c>
      <c r="E154" s="47">
        <f>VLOOKUP($C154,'[1]data dump - 18actual'!$A:$F,3,FALSE)</f>
        <v>567465.6909497017</v>
      </c>
      <c r="F154" s="47">
        <f>VLOOKUP($C154,'[1]data dump - 18actual'!$A:$F,4,FALSE)</f>
        <v>0</v>
      </c>
      <c r="G154" s="47">
        <f>VLOOKUP($C154,'[1]data dump - 18actual'!$A:$F,5,FALSE)</f>
        <v>0</v>
      </c>
      <c r="H154" s="47">
        <f t="shared" si="5"/>
        <v>567465.6909497017</v>
      </c>
      <c r="I154" s="47">
        <f>VLOOKUP(B154,'[1]data dump - 18budget'!B$10:H$219,7,FALSE)</f>
        <v>522988.29143214331</v>
      </c>
      <c r="J154" s="54">
        <f t="shared" si="6"/>
        <v>44477.399517558399</v>
      </c>
    </row>
    <row r="155" spans="1:10">
      <c r="A155" s="50">
        <v>754</v>
      </c>
      <c r="B155" s="50">
        <v>132</v>
      </c>
      <c r="C155" s="46" t="s">
        <v>179</v>
      </c>
      <c r="D155" s="47">
        <f>VLOOKUP($C155,'[1]data dump - 18actual'!$A:$F,2,FALSE)</f>
        <v>0</v>
      </c>
      <c r="E155" s="47">
        <f>VLOOKUP($C155,'[1]data dump - 18actual'!$A:$F,3,FALSE)</f>
        <v>77676.683214344434</v>
      </c>
      <c r="F155" s="47">
        <f>VLOOKUP($C155,'[1]data dump - 18actual'!$A:$F,4,FALSE)</f>
        <v>0</v>
      </c>
      <c r="G155" s="47">
        <f>VLOOKUP($C155,'[1]data dump - 18actual'!$A:$F,5,FALSE)</f>
        <v>0</v>
      </c>
      <c r="H155" s="47">
        <f t="shared" si="5"/>
        <v>77676.683214344434</v>
      </c>
      <c r="I155" s="47">
        <f>VLOOKUP(B155,'[1]data dump - 18budget'!B$10:H$219,7,FALSE)</f>
        <v>82586.712512991144</v>
      </c>
      <c r="J155" s="54">
        <f t="shared" si="6"/>
        <v>-4910.0292986467102</v>
      </c>
    </row>
    <row r="156" spans="1:10">
      <c r="A156" s="50">
        <v>54</v>
      </c>
      <c r="B156" s="50">
        <v>133</v>
      </c>
      <c r="C156" s="46" t="s">
        <v>180</v>
      </c>
      <c r="D156" s="47">
        <f>VLOOKUP($C156,'[1]data dump - 18actual'!$A:$F,2,FALSE)</f>
        <v>0</v>
      </c>
      <c r="E156" s="47">
        <f>VLOOKUP($C156,'[1]data dump - 18actual'!$A:$F,3,FALSE)</f>
        <v>19579.079621209534</v>
      </c>
      <c r="F156" s="47">
        <f>VLOOKUP($C156,'[1]data dump - 18actual'!$A:$F,4,FALSE)</f>
        <v>0</v>
      </c>
      <c r="G156" s="47">
        <f>VLOOKUP($C156,'[1]data dump - 18actual'!$A:$F,5,FALSE)</f>
        <v>0</v>
      </c>
      <c r="H156" s="47">
        <f t="shared" si="5"/>
        <v>19579.079621209534</v>
      </c>
      <c r="I156" s="47">
        <f>VLOOKUP(B156,'[1]data dump - 18budget'!B$10:H$219,7,FALSE)</f>
        <v>3820.7105042412268</v>
      </c>
      <c r="J156" s="54">
        <f t="shared" si="6"/>
        <v>15758.369116968308</v>
      </c>
    </row>
    <row r="157" spans="1:10">
      <c r="A157" s="50">
        <v>656</v>
      </c>
      <c r="B157" s="50">
        <v>134</v>
      </c>
      <c r="C157" s="46" t="s">
        <v>181</v>
      </c>
      <c r="D157" s="47">
        <f>VLOOKUP($C157,'[1]data dump - 18actual'!$A:$F,2,FALSE)</f>
        <v>0</v>
      </c>
      <c r="E157" s="47">
        <f>VLOOKUP($C157,'[1]data dump - 18actual'!$A:$F,3,FALSE)</f>
        <v>15164.036168777424</v>
      </c>
      <c r="F157" s="47">
        <f>VLOOKUP($C157,'[1]data dump - 18actual'!$A:$F,4,FALSE)</f>
        <v>0</v>
      </c>
      <c r="G157" s="47">
        <f>VLOOKUP($C157,'[1]data dump - 18actual'!$A:$F,5,FALSE)</f>
        <v>0</v>
      </c>
      <c r="H157" s="47">
        <f t="shared" si="5"/>
        <v>15164.036168777424</v>
      </c>
      <c r="I157" s="47">
        <f>VLOOKUP(B157,'[1]data dump - 18budget'!B$10:H$219,7,FALSE)</f>
        <v>2496.4004888269369</v>
      </c>
      <c r="J157" s="54">
        <f t="shared" si="6"/>
        <v>12667.635679950487</v>
      </c>
    </row>
    <row r="158" spans="1:10">
      <c r="A158" s="50">
        <v>741</v>
      </c>
      <c r="B158" s="50">
        <v>135</v>
      </c>
      <c r="C158" s="46" t="s">
        <v>182</v>
      </c>
      <c r="D158" s="47">
        <f>VLOOKUP($C158,'[1]data dump - 18actual'!$A:$F,2,FALSE)</f>
        <v>0</v>
      </c>
      <c r="E158" s="47">
        <f>VLOOKUP($C158,'[1]data dump - 18actual'!$A:$F,3,FALSE)</f>
        <v>0</v>
      </c>
      <c r="F158" s="47">
        <f>VLOOKUP($C158,'[1]data dump - 18actual'!$A:$F,4,FALSE)</f>
        <v>0</v>
      </c>
      <c r="G158" s="47">
        <f>VLOOKUP($C158,'[1]data dump - 18actual'!$A:$F,5,FALSE)</f>
        <v>0</v>
      </c>
      <c r="H158" s="47">
        <f t="shared" si="5"/>
        <v>0</v>
      </c>
      <c r="I158" s="47">
        <f>VLOOKUP(B158,'[1]data dump - 18budget'!B$10:H$219,7,FALSE)</f>
        <v>0</v>
      </c>
      <c r="J158" s="54">
        <f t="shared" si="6"/>
        <v>0</v>
      </c>
    </row>
    <row r="159" spans="1:10">
      <c r="A159" s="50">
        <v>741</v>
      </c>
      <c r="B159" s="50">
        <v>136</v>
      </c>
      <c r="C159" s="46" t="s">
        <v>183</v>
      </c>
      <c r="D159" s="47">
        <f>VLOOKUP($C159,'[1]data dump - 18actual'!$A:$F,2,FALSE)</f>
        <v>0</v>
      </c>
      <c r="E159" s="47">
        <f>VLOOKUP($C159,'[1]data dump - 18actual'!$A:$F,3,FALSE)</f>
        <v>0</v>
      </c>
      <c r="F159" s="47">
        <f>VLOOKUP($C159,'[1]data dump - 18actual'!$A:$F,4,FALSE)</f>
        <v>0</v>
      </c>
      <c r="G159" s="47">
        <f>VLOOKUP($C159,'[1]data dump - 18actual'!$A:$F,5,FALSE)</f>
        <v>0</v>
      </c>
      <c r="H159" s="47">
        <f t="shared" si="5"/>
        <v>0</v>
      </c>
      <c r="I159" s="47">
        <f>VLOOKUP(B159,'[1]data dump - 18budget'!B$10:H$219,7,FALSE)</f>
        <v>0</v>
      </c>
      <c r="J159" s="54">
        <f t="shared" si="6"/>
        <v>0</v>
      </c>
    </row>
    <row r="160" spans="1:10">
      <c r="A160" s="50">
        <v>748</v>
      </c>
      <c r="B160" s="50">
        <v>137</v>
      </c>
      <c r="C160" s="46" t="s">
        <v>184</v>
      </c>
      <c r="D160" s="47">
        <f>VLOOKUP($C160,'[1]data dump - 18actual'!$A:$F,2,FALSE)</f>
        <v>0</v>
      </c>
      <c r="E160" s="47">
        <f>VLOOKUP($C160,'[1]data dump - 18actual'!$A:$F,3,FALSE)</f>
        <v>136452.92422861292</v>
      </c>
      <c r="F160" s="47">
        <f>VLOOKUP($C160,'[1]data dump - 18actual'!$A:$F,4,FALSE)</f>
        <v>0</v>
      </c>
      <c r="G160" s="47">
        <f>VLOOKUP($C160,'[1]data dump - 18actual'!$A:$F,5,FALSE)</f>
        <v>0</v>
      </c>
      <c r="H160" s="47">
        <f t="shared" si="5"/>
        <v>136452.92422861292</v>
      </c>
      <c r="I160" s="47">
        <f>VLOOKUP(B160,'[1]data dump - 18budget'!B$10:H$219,7,FALSE)</f>
        <v>287634.0465663037</v>
      </c>
      <c r="J160" s="54">
        <f t="shared" si="6"/>
        <v>-151181.12233769079</v>
      </c>
    </row>
    <row r="161" spans="1:10">
      <c r="A161" s="50">
        <v>748</v>
      </c>
      <c r="B161" s="50">
        <v>138</v>
      </c>
      <c r="C161" s="46" t="s">
        <v>185</v>
      </c>
      <c r="D161" s="47">
        <f>VLOOKUP($C161,'[1]data dump - 18actual'!$A:$F,2,FALSE)</f>
        <v>0</v>
      </c>
      <c r="E161" s="47">
        <f>VLOOKUP($C161,'[1]data dump - 18actual'!$A:$F,3,FALSE)</f>
        <v>368180.30204027495</v>
      </c>
      <c r="F161" s="47">
        <f>VLOOKUP($C161,'[1]data dump - 18actual'!$A:$F,4,FALSE)</f>
        <v>0</v>
      </c>
      <c r="G161" s="47">
        <f>VLOOKUP($C161,'[1]data dump - 18actual'!$A:$F,5,FALSE)</f>
        <v>0</v>
      </c>
      <c r="H161" s="47">
        <f t="shared" si="5"/>
        <v>368180.30204027495</v>
      </c>
      <c r="I161" s="47">
        <f>VLOOKUP(B161,'[1]data dump - 18budget'!B$10:H$219,7,FALSE)</f>
        <v>314150.69078298984</v>
      </c>
      <c r="J161" s="54">
        <f t="shared" si="6"/>
        <v>54029.611257285113</v>
      </c>
    </row>
    <row r="162" spans="1:10">
      <c r="A162" s="50">
        <v>741</v>
      </c>
      <c r="B162" s="50">
        <v>139</v>
      </c>
      <c r="C162" s="46" t="s">
        <v>186</v>
      </c>
      <c r="D162" s="47">
        <f>VLOOKUP($C162,'[1]data dump - 18actual'!$A:$F,2,FALSE)</f>
        <v>0</v>
      </c>
      <c r="E162" s="47">
        <f>VLOOKUP($C162,'[1]data dump - 18actual'!$A:$F,3,FALSE)</f>
        <v>0</v>
      </c>
      <c r="F162" s="47">
        <f>VLOOKUP($C162,'[1]data dump - 18actual'!$A:$F,4,FALSE)</f>
        <v>0</v>
      </c>
      <c r="G162" s="47">
        <f>VLOOKUP($C162,'[1]data dump - 18actual'!$A:$F,5,FALSE)</f>
        <v>0</v>
      </c>
      <c r="H162" s="47">
        <f t="shared" si="5"/>
        <v>0</v>
      </c>
      <c r="I162" s="47">
        <f>VLOOKUP(B162,'[1]data dump - 18budget'!B$10:H$219,7,FALSE)</f>
        <v>0</v>
      </c>
      <c r="J162" s="54">
        <f t="shared" si="6"/>
        <v>0</v>
      </c>
    </row>
    <row r="163" spans="1:10">
      <c r="A163" s="50">
        <v>741</v>
      </c>
      <c r="B163" s="50">
        <v>140</v>
      </c>
      <c r="C163" s="46" t="s">
        <v>187</v>
      </c>
      <c r="D163" s="47">
        <f>VLOOKUP($C163,'[1]data dump - 18actual'!$A:$F,2,FALSE)</f>
        <v>0</v>
      </c>
      <c r="E163" s="47">
        <f>VLOOKUP($C163,'[1]data dump - 18actual'!$A:$F,3,FALSE)</f>
        <v>0</v>
      </c>
      <c r="F163" s="47">
        <f>VLOOKUP($C163,'[1]data dump - 18actual'!$A:$F,4,FALSE)</f>
        <v>0</v>
      </c>
      <c r="G163" s="47">
        <f>VLOOKUP($C163,'[1]data dump - 18actual'!$A:$F,5,FALSE)</f>
        <v>0</v>
      </c>
      <c r="H163" s="47">
        <f t="shared" si="5"/>
        <v>0</v>
      </c>
      <c r="I163" s="47">
        <f>VLOOKUP(B163,'[1]data dump - 18budget'!B$10:H$219,7,FALSE)</f>
        <v>0</v>
      </c>
      <c r="J163" s="54">
        <f t="shared" si="6"/>
        <v>0</v>
      </c>
    </row>
    <row r="164" spans="1:10">
      <c r="A164" s="50">
        <v>741</v>
      </c>
      <c r="B164" s="50">
        <v>141</v>
      </c>
      <c r="C164" s="46" t="s">
        <v>188</v>
      </c>
      <c r="D164" s="47">
        <f>VLOOKUP($C164,'[1]data dump - 18actual'!$A:$F,2,FALSE)</f>
        <v>0</v>
      </c>
      <c r="E164" s="47">
        <f>VLOOKUP($C164,'[1]data dump - 18actual'!$A:$F,3,FALSE)</f>
        <v>0</v>
      </c>
      <c r="F164" s="47">
        <f>VLOOKUP($C164,'[1]data dump - 18actual'!$A:$F,4,FALSE)</f>
        <v>0</v>
      </c>
      <c r="G164" s="47">
        <f>VLOOKUP($C164,'[1]data dump - 18actual'!$A:$F,5,FALSE)</f>
        <v>0</v>
      </c>
      <c r="H164" s="47">
        <f t="shared" si="5"/>
        <v>0</v>
      </c>
      <c r="I164" s="47">
        <f>VLOOKUP(B164,'[1]data dump - 18budget'!B$10:H$219,7,FALSE)</f>
        <v>0</v>
      </c>
      <c r="J164" s="54">
        <f t="shared" si="6"/>
        <v>0</v>
      </c>
    </row>
    <row r="165" spans="1:10">
      <c r="A165" s="50">
        <v>755</v>
      </c>
      <c r="B165" s="50">
        <v>142</v>
      </c>
      <c r="C165" s="46" t="s">
        <v>189</v>
      </c>
      <c r="D165" s="47">
        <f>VLOOKUP($C165,'[1]data dump - 18actual'!$A:$F,2,FALSE)</f>
        <v>0</v>
      </c>
      <c r="E165" s="47">
        <f>VLOOKUP($C165,'[1]data dump - 18actual'!$A:$F,3,FALSE)</f>
        <v>120095.42225025578</v>
      </c>
      <c r="F165" s="47">
        <f>VLOOKUP($C165,'[1]data dump - 18actual'!$A:$F,4,FALSE)</f>
        <v>0</v>
      </c>
      <c r="G165" s="47">
        <f>VLOOKUP($C165,'[1]data dump - 18actual'!$A:$F,5,FALSE)</f>
        <v>0</v>
      </c>
      <c r="H165" s="47">
        <f t="shared" si="5"/>
        <v>120095.42225025578</v>
      </c>
      <c r="I165" s="47">
        <f>VLOOKUP(B165,'[1]data dump - 18budget'!B$10:H$219,7,FALSE)</f>
        <v>311806.50983616454</v>
      </c>
      <c r="J165" s="54">
        <f t="shared" si="6"/>
        <v>-191711.08758590877</v>
      </c>
    </row>
    <row r="166" spans="1:10">
      <c r="A166" s="50">
        <v>744</v>
      </c>
      <c r="B166" s="50">
        <v>143</v>
      </c>
      <c r="C166" s="46" t="s">
        <v>190</v>
      </c>
      <c r="D166" s="47">
        <f>VLOOKUP($C166,'[1]data dump - 18actual'!$A:$F,2,FALSE)</f>
        <v>0</v>
      </c>
      <c r="E166" s="47">
        <f>VLOOKUP($C166,'[1]data dump - 18actual'!$A:$F,3,FALSE)</f>
        <v>7558.6167940047962</v>
      </c>
      <c r="F166" s="47">
        <f>VLOOKUP($C166,'[1]data dump - 18actual'!$A:$F,4,FALSE)</f>
        <v>0</v>
      </c>
      <c r="G166" s="47">
        <f>VLOOKUP($C166,'[1]data dump - 18actual'!$A:$F,5,FALSE)</f>
        <v>0</v>
      </c>
      <c r="H166" s="47">
        <f t="shared" si="5"/>
        <v>7558.6167940047962</v>
      </c>
      <c r="I166" s="47">
        <f>VLOOKUP(B166,'[1]data dump - 18budget'!B$10:H$219,7,FALSE)</f>
        <v>6073.5597258655353</v>
      </c>
      <c r="J166" s="54">
        <f t="shared" si="6"/>
        <v>1485.057068139261</v>
      </c>
    </row>
    <row r="167" spans="1:10">
      <c r="A167" s="50">
        <v>752</v>
      </c>
      <c r="B167" s="50">
        <v>144</v>
      </c>
      <c r="C167" s="46" t="s">
        <v>191</v>
      </c>
      <c r="D167" s="47">
        <f>VLOOKUP($C167,'[1]data dump - 18actual'!$A:$F,2,FALSE)</f>
        <v>0</v>
      </c>
      <c r="E167" s="47">
        <f>VLOOKUP($C167,'[1]data dump - 18actual'!$A:$F,3,FALSE)</f>
        <v>54649.813476571318</v>
      </c>
      <c r="F167" s="47">
        <f>VLOOKUP($C167,'[1]data dump - 18actual'!$A:$F,4,FALSE)</f>
        <v>0</v>
      </c>
      <c r="G167" s="47">
        <f>VLOOKUP($C167,'[1]data dump - 18actual'!$A:$F,5,FALSE)</f>
        <v>0</v>
      </c>
      <c r="H167" s="47">
        <f t="shared" si="5"/>
        <v>54649.813476571318</v>
      </c>
      <c r="I167" s="47">
        <f>VLOOKUP(B167,'[1]data dump - 18budget'!B$10:H$219,7,FALSE)</f>
        <v>159267.30679631856</v>
      </c>
      <c r="J167" s="54">
        <f t="shared" si="6"/>
        <v>-104617.49331974724</v>
      </c>
    </row>
    <row r="168" spans="1:10">
      <c r="A168" s="50">
        <v>756</v>
      </c>
      <c r="B168" s="50">
        <v>145</v>
      </c>
      <c r="C168" s="46" t="s">
        <v>192</v>
      </c>
      <c r="D168" s="47">
        <f>VLOOKUP($C168,'[1]data dump - 18actual'!$A:$F,2,FALSE)</f>
        <v>0</v>
      </c>
      <c r="E168" s="47">
        <f>VLOOKUP($C168,'[1]data dump - 18actual'!$A:$F,3,FALSE)</f>
        <v>48612.280557521044</v>
      </c>
      <c r="F168" s="47">
        <f>VLOOKUP($C168,'[1]data dump - 18actual'!$A:$F,4,FALSE)</f>
        <v>0</v>
      </c>
      <c r="G168" s="47">
        <f>VLOOKUP($C168,'[1]data dump - 18actual'!$A:$F,5,FALSE)</f>
        <v>0</v>
      </c>
      <c r="H168" s="47">
        <f t="shared" si="5"/>
        <v>48612.280557521044</v>
      </c>
      <c r="I168" s="47">
        <f>VLOOKUP(B168,'[1]data dump - 18budget'!B$10:H$219,7,FALSE)</f>
        <v>155119.32427677381</v>
      </c>
      <c r="J168" s="54">
        <f t="shared" si="6"/>
        <v>-106507.04371925278</v>
      </c>
    </row>
    <row r="169" spans="1:10">
      <c r="A169" s="50">
        <v>580</v>
      </c>
      <c r="B169" s="50">
        <v>146</v>
      </c>
      <c r="C169" s="46" t="s">
        <v>193</v>
      </c>
      <c r="D169" s="47">
        <f>VLOOKUP($C169,'[1]data dump - 18actual'!$A:$F,2,FALSE)</f>
        <v>0</v>
      </c>
      <c r="E169" s="47">
        <f>VLOOKUP($C169,'[1]data dump - 18actual'!$A:$F,3,FALSE)</f>
        <v>0</v>
      </c>
      <c r="F169" s="47">
        <f>VLOOKUP($C169,'[1]data dump - 18actual'!$A:$F,4,FALSE)</f>
        <v>0</v>
      </c>
      <c r="G169" s="47">
        <f>VLOOKUP($C169,'[1]data dump - 18actual'!$A:$F,5,FALSE)</f>
        <v>0</v>
      </c>
      <c r="H169" s="47">
        <f t="shared" si="5"/>
        <v>0</v>
      </c>
      <c r="I169" s="47">
        <f>VLOOKUP(B169,'[1]data dump - 18budget'!B$10:H$219,7,FALSE)</f>
        <v>60.887816800657006</v>
      </c>
      <c r="J169" s="54">
        <f t="shared" si="6"/>
        <v>-60.887816800657006</v>
      </c>
    </row>
    <row r="170" spans="1:10">
      <c r="A170" s="50">
        <v>751</v>
      </c>
      <c r="B170" s="50">
        <v>147</v>
      </c>
      <c r="C170" s="46" t="s">
        <v>194</v>
      </c>
      <c r="D170" s="47">
        <f>VLOOKUP($C170,'[1]data dump - 18actual'!$A:$F,2,FALSE)</f>
        <v>0</v>
      </c>
      <c r="E170" s="47">
        <f>VLOOKUP($C170,'[1]data dump - 18actual'!$A:$F,3,FALSE)</f>
        <v>232382.61394241167</v>
      </c>
      <c r="F170" s="47">
        <f>VLOOKUP($C170,'[1]data dump - 18actual'!$A:$F,4,FALSE)</f>
        <v>0</v>
      </c>
      <c r="G170" s="47">
        <f>VLOOKUP($C170,'[1]data dump - 18actual'!$A:$F,5,FALSE)</f>
        <v>0</v>
      </c>
      <c r="H170" s="47">
        <f t="shared" si="5"/>
        <v>232382.61394241167</v>
      </c>
      <c r="I170" s="47">
        <f>VLOOKUP(B170,'[1]data dump - 18budget'!B$10:H$219,7,FALSE)</f>
        <v>258255.67495998667</v>
      </c>
      <c r="J170" s="54">
        <f t="shared" si="6"/>
        <v>-25873.061017575004</v>
      </c>
    </row>
    <row r="171" spans="1:10">
      <c r="A171" s="50">
        <v>749</v>
      </c>
      <c r="B171" s="50">
        <v>148</v>
      </c>
      <c r="C171" s="46" t="s">
        <v>195</v>
      </c>
      <c r="D171" s="47">
        <f>VLOOKUP($C171,'[1]data dump - 18actual'!$A:$F,2,FALSE)</f>
        <v>0</v>
      </c>
      <c r="E171" s="47">
        <f>VLOOKUP($C171,'[1]data dump - 18actual'!$A:$F,3,FALSE)</f>
        <v>59283.268972586644</v>
      </c>
      <c r="F171" s="47">
        <f>VLOOKUP($C171,'[1]data dump - 18actual'!$A:$F,4,FALSE)</f>
        <v>0</v>
      </c>
      <c r="G171" s="47">
        <f>VLOOKUP($C171,'[1]data dump - 18actual'!$A:$F,5,FALSE)</f>
        <v>0</v>
      </c>
      <c r="H171" s="47">
        <f t="shared" si="5"/>
        <v>59283.268972586644</v>
      </c>
      <c r="I171" s="47">
        <f>VLOOKUP(B171,'[1]data dump - 18budget'!B$10:H$219,7,FALSE)</f>
        <v>138139.23436649059</v>
      </c>
      <c r="J171" s="54">
        <f t="shared" si="6"/>
        <v>-78855.965393903956</v>
      </c>
    </row>
    <row r="172" spans="1:10">
      <c r="A172" s="50">
        <v>611</v>
      </c>
      <c r="B172" s="50">
        <v>149</v>
      </c>
      <c r="C172" s="46" t="s">
        <v>196</v>
      </c>
      <c r="D172" s="47">
        <f>VLOOKUP($C172,'[1]data dump - 18actual'!$A:$F,2,FALSE)</f>
        <v>0</v>
      </c>
      <c r="E172" s="47">
        <f>VLOOKUP($C172,'[1]data dump - 18actual'!$A:$F,3,FALSE)</f>
        <v>914350.81874061329</v>
      </c>
      <c r="F172" s="47">
        <f>VLOOKUP($C172,'[1]data dump - 18actual'!$A:$F,4,FALSE)</f>
        <v>0</v>
      </c>
      <c r="G172" s="47">
        <f>VLOOKUP($C172,'[1]data dump - 18actual'!$A:$F,5,FALSE)</f>
        <v>0</v>
      </c>
      <c r="H172" s="47">
        <f t="shared" si="5"/>
        <v>914350.81874061329</v>
      </c>
      <c r="I172" s="47">
        <f>VLOOKUP(B172,'[1]data dump - 18budget'!B$10:H$219,7,FALSE)</f>
        <v>1206256.1496149162</v>
      </c>
      <c r="J172" s="54">
        <f t="shared" si="6"/>
        <v>-291905.33087430289</v>
      </c>
    </row>
    <row r="173" spans="1:10">
      <c r="A173" s="50">
        <v>611</v>
      </c>
      <c r="B173" s="50">
        <v>150</v>
      </c>
      <c r="C173" s="46" t="s">
        <v>197</v>
      </c>
      <c r="D173" s="47">
        <f>VLOOKUP($C173,'[1]data dump - 18actual'!$A:$F,2,FALSE)</f>
        <v>0</v>
      </c>
      <c r="E173" s="47">
        <f>VLOOKUP($C173,'[1]data dump - 18actual'!$A:$F,3,FALSE)</f>
        <v>236844.45997561159</v>
      </c>
      <c r="F173" s="47">
        <f>VLOOKUP($C173,'[1]data dump - 18actual'!$A:$F,4,FALSE)</f>
        <v>0</v>
      </c>
      <c r="G173" s="47">
        <f>VLOOKUP($C173,'[1]data dump - 18actual'!$A:$F,5,FALSE)</f>
        <v>0</v>
      </c>
      <c r="H173" s="47">
        <f t="shared" si="5"/>
        <v>236844.45997561159</v>
      </c>
      <c r="I173" s="47">
        <f>VLOOKUP(B173,'[1]data dump - 18budget'!B$10:H$219,7,FALSE)</f>
        <v>115496.57749374626</v>
      </c>
      <c r="J173" s="54">
        <f t="shared" si="6"/>
        <v>121347.88248186534</v>
      </c>
    </row>
    <row r="174" spans="1:10">
      <c r="A174" s="50">
        <v>708</v>
      </c>
      <c r="B174" s="50">
        <v>151</v>
      </c>
      <c r="C174" s="46" t="s">
        <v>198</v>
      </c>
      <c r="D174" s="47">
        <f>VLOOKUP($C174,'[1]data dump - 18actual'!$A:$F,2,FALSE)</f>
        <v>0</v>
      </c>
      <c r="E174" s="47">
        <f>VLOOKUP($C174,'[1]data dump - 18actual'!$A:$F,3,FALSE)</f>
        <v>0</v>
      </c>
      <c r="F174" s="47">
        <f>VLOOKUP($C174,'[1]data dump - 18actual'!$A:$F,4,FALSE)</f>
        <v>0</v>
      </c>
      <c r="G174" s="47">
        <f>VLOOKUP($C174,'[1]data dump - 18actual'!$A:$F,5,FALSE)</f>
        <v>0</v>
      </c>
      <c r="H174" s="47">
        <f t="shared" si="5"/>
        <v>0</v>
      </c>
      <c r="I174" s="47">
        <f>VLOOKUP(B174,'[1]data dump - 18budget'!B$10:H$219,7,FALSE)</f>
        <v>0</v>
      </c>
      <c r="J174" s="54">
        <f t="shared" si="6"/>
        <v>0</v>
      </c>
    </row>
    <row r="175" spans="1:10">
      <c r="A175" s="50">
        <v>750</v>
      </c>
      <c r="B175" s="50">
        <v>152</v>
      </c>
      <c r="C175" s="46" t="s">
        <v>199</v>
      </c>
      <c r="D175" s="47">
        <f>VLOOKUP($C175,'[1]data dump - 18actual'!$A:$F,2,FALSE)</f>
        <v>0</v>
      </c>
      <c r="E175" s="47">
        <f>VLOOKUP($C175,'[1]data dump - 18actual'!$A:$F,3,FALSE)</f>
        <v>363398.63837182813</v>
      </c>
      <c r="F175" s="47">
        <f>VLOOKUP($C175,'[1]data dump - 18actual'!$A:$F,4,FALSE)</f>
        <v>0</v>
      </c>
      <c r="G175" s="47">
        <f>VLOOKUP($C175,'[1]data dump - 18actual'!$A:$F,5,FALSE)</f>
        <v>0</v>
      </c>
      <c r="H175" s="47">
        <f t="shared" si="5"/>
        <v>363398.63837182813</v>
      </c>
      <c r="I175" s="47">
        <f>VLOOKUP(B175,'[1]data dump - 18budget'!B$10:H$219,7,FALSE)</f>
        <v>429997.37322333991</v>
      </c>
      <c r="J175" s="54">
        <f t="shared" si="6"/>
        <v>-66598.734851511777</v>
      </c>
    </row>
    <row r="176" spans="1:10">
      <c r="A176" s="50">
        <v>709</v>
      </c>
      <c r="B176" s="50">
        <v>153</v>
      </c>
      <c r="C176" s="46" t="s">
        <v>200</v>
      </c>
      <c r="D176" s="47">
        <f>VLOOKUP($C176,'[1]data dump - 18actual'!$A:$F,2,FALSE)</f>
        <v>0</v>
      </c>
      <c r="E176" s="47">
        <f>VLOOKUP($C176,'[1]data dump - 18actual'!$A:$F,3,FALSE)</f>
        <v>17285.753163585789</v>
      </c>
      <c r="F176" s="47">
        <f>VLOOKUP($C176,'[1]data dump - 18actual'!$A:$F,4,FALSE)</f>
        <v>0</v>
      </c>
      <c r="G176" s="47">
        <f>VLOOKUP($C176,'[1]data dump - 18actual'!$A:$F,5,FALSE)</f>
        <v>0</v>
      </c>
      <c r="H176" s="47">
        <f t="shared" si="5"/>
        <v>17285.753163585789</v>
      </c>
      <c r="I176" s="47">
        <f>VLOOKUP(B176,'[1]data dump - 18budget'!B$10:H$219,7,FALSE)</f>
        <v>14856.627299360309</v>
      </c>
      <c r="J176" s="54">
        <f t="shared" si="6"/>
        <v>2429.1258642254797</v>
      </c>
    </row>
    <row r="177" spans="1:10">
      <c r="A177" s="50">
        <v>700</v>
      </c>
      <c r="B177" s="50">
        <v>154</v>
      </c>
      <c r="C177" s="46" t="s">
        <v>201</v>
      </c>
      <c r="D177" s="47">
        <f>VLOOKUP($C177,'[1]data dump - 18actual'!$A:$F,2,FALSE)</f>
        <v>0</v>
      </c>
      <c r="E177" s="47">
        <f>VLOOKUP($C177,'[1]data dump - 18actual'!$A:$F,3,FALSE)</f>
        <v>49821.347227356695</v>
      </c>
      <c r="F177" s="47">
        <f>VLOOKUP($C177,'[1]data dump - 18actual'!$A:$F,4,FALSE)</f>
        <v>0</v>
      </c>
      <c r="G177" s="47">
        <f>VLOOKUP($C177,'[1]data dump - 18actual'!$A:$F,5,FALSE)</f>
        <v>0</v>
      </c>
      <c r="H177" s="47">
        <f t="shared" si="5"/>
        <v>49821.347227356695</v>
      </c>
      <c r="I177" s="47">
        <f>VLOOKUP(B177,'[1]data dump - 18budget'!B$10:H$219,7,FALSE)</f>
        <v>118137.58654747476</v>
      </c>
      <c r="J177" s="54">
        <f t="shared" si="6"/>
        <v>-68316.239320118068</v>
      </c>
    </row>
    <row r="178" spans="1:10">
      <c r="A178" s="50">
        <v>701</v>
      </c>
      <c r="B178" s="50">
        <v>155</v>
      </c>
      <c r="C178" s="46" t="s">
        <v>202</v>
      </c>
      <c r="D178" s="47">
        <f>VLOOKUP($C178,'[1]data dump - 18actual'!$A:$F,2,FALSE)</f>
        <v>0</v>
      </c>
      <c r="E178" s="47">
        <f>VLOOKUP($C178,'[1]data dump - 18actual'!$A:$F,3,FALSE)</f>
        <v>4680.258076783155</v>
      </c>
      <c r="F178" s="47">
        <f>VLOOKUP($C178,'[1]data dump - 18actual'!$A:$F,4,FALSE)</f>
        <v>0</v>
      </c>
      <c r="G178" s="47">
        <f>VLOOKUP($C178,'[1]data dump - 18actual'!$A:$F,5,FALSE)</f>
        <v>0</v>
      </c>
      <c r="H178" s="47">
        <f t="shared" si="5"/>
        <v>4680.258076783155</v>
      </c>
      <c r="I178" s="47">
        <f>VLOOKUP(B178,'[1]data dump - 18budget'!B$10:H$219,7,FALSE)</f>
        <v>2420.2907178261157</v>
      </c>
      <c r="J178" s="54">
        <f t="shared" si="6"/>
        <v>2259.9673589570393</v>
      </c>
    </row>
    <row r="179" spans="1:10">
      <c r="A179" s="50">
        <v>700</v>
      </c>
      <c r="B179" s="50">
        <v>156</v>
      </c>
      <c r="C179" s="46" t="s">
        <v>203</v>
      </c>
      <c r="D179" s="47">
        <f>VLOOKUP($C179,'[1]data dump - 18actual'!$A:$F,2,FALSE)</f>
        <v>0</v>
      </c>
      <c r="E179" s="47">
        <f>VLOOKUP($C179,'[1]data dump - 18actual'!$A:$F,3,FALSE)</f>
        <v>0</v>
      </c>
      <c r="F179" s="47">
        <f>VLOOKUP($C179,'[1]data dump - 18actual'!$A:$F,4,FALSE)</f>
        <v>0</v>
      </c>
      <c r="G179" s="47">
        <f>VLOOKUP($C179,'[1]data dump - 18actual'!$A:$F,5,FALSE)</f>
        <v>0</v>
      </c>
      <c r="H179" s="47">
        <f t="shared" si="5"/>
        <v>0</v>
      </c>
      <c r="I179" s="47">
        <f>VLOOKUP(B179,'[1]data dump - 18budget'!B$10:H$219,7,FALSE)</f>
        <v>0</v>
      </c>
      <c r="J179" s="54">
        <f t="shared" si="6"/>
        <v>0</v>
      </c>
    </row>
    <row r="180" spans="1:10">
      <c r="A180" s="50">
        <v>704</v>
      </c>
      <c r="B180" s="50">
        <v>157</v>
      </c>
      <c r="C180" s="46" t="s">
        <v>204</v>
      </c>
      <c r="D180" s="47">
        <f>VLOOKUP($C180,'[1]data dump - 18actual'!$A:$F,2,FALSE)</f>
        <v>0</v>
      </c>
      <c r="E180" s="47">
        <f>VLOOKUP($C180,'[1]data dump - 18actual'!$A:$F,3,FALSE)</f>
        <v>15117.233588009592</v>
      </c>
      <c r="F180" s="47">
        <f>VLOOKUP($C180,'[1]data dump - 18actual'!$A:$F,4,FALSE)</f>
        <v>0</v>
      </c>
      <c r="G180" s="47">
        <f>VLOOKUP($C180,'[1]data dump - 18actual'!$A:$F,5,FALSE)</f>
        <v>0</v>
      </c>
      <c r="H180" s="47">
        <f t="shared" si="5"/>
        <v>15117.233588009592</v>
      </c>
      <c r="I180" s="47">
        <f>VLOOKUP(B180,'[1]data dump - 18budget'!B$10:H$219,7,FALSE)</f>
        <v>19377.547696809092</v>
      </c>
      <c r="J180" s="54">
        <f t="shared" si="6"/>
        <v>-4260.3141087994991</v>
      </c>
    </row>
    <row r="181" spans="1:10">
      <c r="A181" s="50">
        <v>707</v>
      </c>
      <c r="B181" s="50">
        <v>158</v>
      </c>
      <c r="C181" s="46" t="s">
        <v>205</v>
      </c>
      <c r="D181" s="47">
        <f>VLOOKUP($C181,'[1]data dump - 18actual'!$A:$F,2,FALSE)</f>
        <v>0</v>
      </c>
      <c r="E181" s="47">
        <f>VLOOKUP($C181,'[1]data dump - 18actual'!$A:$F,3,FALSE)</f>
        <v>0</v>
      </c>
      <c r="F181" s="47">
        <f>VLOOKUP($C181,'[1]data dump - 18actual'!$A:$F,4,FALSE)</f>
        <v>0</v>
      </c>
      <c r="G181" s="47">
        <f>VLOOKUP($C181,'[1]data dump - 18actual'!$A:$F,5,FALSE)</f>
        <v>0</v>
      </c>
      <c r="H181" s="47">
        <f t="shared" si="5"/>
        <v>0</v>
      </c>
      <c r="I181" s="47">
        <f>VLOOKUP(B181,'[1]data dump - 18budget'!B$10:H$219,7,FALSE)</f>
        <v>0</v>
      </c>
      <c r="J181" s="54">
        <f t="shared" si="6"/>
        <v>0</v>
      </c>
    </row>
    <row r="182" spans="1:10">
      <c r="A182" s="50">
        <v>705</v>
      </c>
      <c r="B182" s="50">
        <v>159</v>
      </c>
      <c r="C182" s="46" t="s">
        <v>206</v>
      </c>
      <c r="D182" s="47">
        <f>VLOOKUP($C182,'[1]data dump - 18actual'!$A:$F,2,FALSE)</f>
        <v>0</v>
      </c>
      <c r="E182" s="47">
        <f>VLOOKUP($C182,'[1]data dump - 18actual'!$A:$F,3,FALSE)</f>
        <v>499461.54109404248</v>
      </c>
      <c r="F182" s="47">
        <f>VLOOKUP($C182,'[1]data dump - 18actual'!$A:$F,4,FALSE)</f>
        <v>0</v>
      </c>
      <c r="G182" s="47">
        <f>VLOOKUP($C182,'[1]data dump - 18actual'!$A:$F,5,FALSE)</f>
        <v>0</v>
      </c>
      <c r="H182" s="47">
        <f t="shared" si="5"/>
        <v>499461.54109404248</v>
      </c>
      <c r="I182" s="47">
        <f>VLOOKUP(B182,'[1]data dump - 18budget'!B$10:H$219,7,FALSE)</f>
        <v>421092.53001624381</v>
      </c>
      <c r="J182" s="54">
        <f t="shared" si="6"/>
        <v>78369.01107779867</v>
      </c>
    </row>
    <row r="183" spans="1:10">
      <c r="A183" s="50">
        <v>707</v>
      </c>
      <c r="B183" s="50">
        <v>160</v>
      </c>
      <c r="C183" s="46" t="s">
        <v>207</v>
      </c>
      <c r="D183" s="47">
        <f>VLOOKUP($C183,'[1]data dump - 18actual'!$A:$F,2,FALSE)</f>
        <v>0</v>
      </c>
      <c r="E183" s="47">
        <f>VLOOKUP($C183,'[1]data dump - 18actual'!$A:$F,3,FALSE)</f>
        <v>75695.373961839563</v>
      </c>
      <c r="F183" s="47">
        <f>VLOOKUP($C183,'[1]data dump - 18actual'!$A:$F,4,FALSE)</f>
        <v>0</v>
      </c>
      <c r="G183" s="47">
        <f>VLOOKUP($C183,'[1]data dump - 18actual'!$A:$F,5,FALSE)</f>
        <v>0</v>
      </c>
      <c r="H183" s="47">
        <f t="shared" si="5"/>
        <v>75695.373961839563</v>
      </c>
      <c r="I183" s="47">
        <f>VLOOKUP(B183,'[1]data dump - 18budget'!B$10:H$219,7,FALSE)</f>
        <v>32582.592965451578</v>
      </c>
      <c r="J183" s="54">
        <f t="shared" si="6"/>
        <v>43112.780996387984</v>
      </c>
    </row>
    <row r="184" spans="1:10">
      <c r="A184" s="50">
        <v>706</v>
      </c>
      <c r="B184" s="50">
        <v>161</v>
      </c>
      <c r="C184" s="46" t="s">
        <v>208</v>
      </c>
      <c r="D184" s="47">
        <f>VLOOKUP($C184,'[1]data dump - 18actual'!$A:$F,2,FALSE)</f>
        <v>0</v>
      </c>
      <c r="E184" s="47">
        <f>VLOOKUP($C184,'[1]data dump - 18actual'!$A:$F,3,FALSE)</f>
        <v>296541.15174498077</v>
      </c>
      <c r="F184" s="47">
        <f>VLOOKUP($C184,'[1]data dump - 18actual'!$A:$F,4,FALSE)</f>
        <v>0</v>
      </c>
      <c r="G184" s="47">
        <f>VLOOKUP($C184,'[1]data dump - 18actual'!$A:$F,5,FALSE)</f>
        <v>0</v>
      </c>
      <c r="H184" s="47">
        <f t="shared" si="5"/>
        <v>296541.15174498077</v>
      </c>
      <c r="I184" s="47">
        <f>VLOOKUP(B184,'[1]data dump - 18budget'!B$10:H$219,7,FALSE)</f>
        <v>24674.787758466253</v>
      </c>
      <c r="J184" s="54">
        <f t="shared" si="6"/>
        <v>271866.36398651451</v>
      </c>
    </row>
    <row r="185" spans="1:10">
      <c r="A185" s="50">
        <v>706</v>
      </c>
      <c r="B185" s="50">
        <v>162</v>
      </c>
      <c r="C185" s="46" t="s">
        <v>209</v>
      </c>
      <c r="D185" s="47">
        <f>VLOOKUP($C185,'[1]data dump - 18actual'!$A:$F,2,FALSE)</f>
        <v>0</v>
      </c>
      <c r="E185" s="47">
        <f>VLOOKUP($C185,'[1]data dump - 18actual'!$A:$F,3,FALSE)</f>
        <v>0</v>
      </c>
      <c r="F185" s="47">
        <f>VLOOKUP($C185,'[1]data dump - 18actual'!$A:$F,4,FALSE)</f>
        <v>0</v>
      </c>
      <c r="G185" s="47">
        <f>VLOOKUP($C185,'[1]data dump - 18actual'!$A:$F,5,FALSE)</f>
        <v>0</v>
      </c>
      <c r="H185" s="47">
        <f t="shared" si="5"/>
        <v>0</v>
      </c>
      <c r="I185" s="47">
        <f>VLOOKUP(B185,'[1]data dump - 18budget'!B$10:H$219,7,FALSE)</f>
        <v>0</v>
      </c>
      <c r="J185" s="54">
        <f t="shared" si="6"/>
        <v>0</v>
      </c>
    </row>
    <row r="186" spans="1:10">
      <c r="A186" s="50">
        <v>480</v>
      </c>
      <c r="B186" s="50">
        <v>163</v>
      </c>
      <c r="C186" s="46" t="s">
        <v>210</v>
      </c>
      <c r="D186" s="47">
        <f>VLOOKUP($C186,'[1]data dump - 18actual'!$A:$F,2,FALSE)</f>
        <v>0</v>
      </c>
      <c r="E186" s="47">
        <f>VLOOKUP($C186,'[1]data dump - 18actual'!$A:$F,3,FALSE)</f>
        <v>0</v>
      </c>
      <c r="F186" s="47">
        <f>VLOOKUP($C186,'[1]data dump - 18actual'!$A:$F,4,FALSE)</f>
        <v>0</v>
      </c>
      <c r="G186" s="47">
        <f>VLOOKUP($C186,'[1]data dump - 18actual'!$A:$F,5,FALSE)</f>
        <v>0</v>
      </c>
      <c r="H186" s="47">
        <f t="shared" si="5"/>
        <v>0</v>
      </c>
      <c r="I186" s="47">
        <f>VLOOKUP(B186,'[1]data dump - 18budget'!B$10:H$219,7,FALSE)</f>
        <v>761.09771000821252</v>
      </c>
      <c r="J186" s="54">
        <f t="shared" si="6"/>
        <v>-761.09771000821252</v>
      </c>
    </row>
    <row r="187" spans="1:10">
      <c r="A187" s="50">
        <v>334</v>
      </c>
      <c r="B187" s="50">
        <v>164</v>
      </c>
      <c r="C187" s="46" t="s">
        <v>211</v>
      </c>
      <c r="D187" s="47">
        <f>VLOOKUP($C187,'[1]data dump - 18actual'!$A:$F,2,FALSE)</f>
        <v>0</v>
      </c>
      <c r="E187" s="47">
        <f>VLOOKUP($C187,'[1]data dump - 18actual'!$A:$F,3,FALSE)</f>
        <v>9875.3445420124572</v>
      </c>
      <c r="F187" s="47">
        <f>VLOOKUP($C187,'[1]data dump - 18actual'!$A:$F,4,FALSE)</f>
        <v>0</v>
      </c>
      <c r="G187" s="47">
        <f>VLOOKUP($C187,'[1]data dump - 18actual'!$A:$F,5,FALSE)</f>
        <v>0</v>
      </c>
      <c r="H187" s="47">
        <f t="shared" si="5"/>
        <v>9875.3445420124572</v>
      </c>
      <c r="I187" s="47">
        <f>VLOOKUP(B187,'[1]data dump - 18budget'!B$10:H$219,7,FALSE)</f>
        <v>52378.744402765187</v>
      </c>
      <c r="J187" s="54">
        <f t="shared" si="6"/>
        <v>-42503.399860752732</v>
      </c>
    </row>
    <row r="188" spans="1:10">
      <c r="A188" s="50">
        <v>500</v>
      </c>
      <c r="B188" s="50">
        <v>165</v>
      </c>
      <c r="C188" s="46" t="s">
        <v>212</v>
      </c>
      <c r="D188" s="47">
        <f>VLOOKUP($C188,'[1]data dump - 18actual'!$A:$F,2,FALSE)</f>
        <v>0</v>
      </c>
      <c r="E188" s="47">
        <f>VLOOKUP($C188,'[1]data dump - 18actual'!$A:$F,3,FALSE)</f>
        <v>36193.995793789734</v>
      </c>
      <c r="F188" s="47">
        <f>VLOOKUP($C188,'[1]data dump - 18actual'!$A:$F,4,FALSE)</f>
        <v>0</v>
      </c>
      <c r="G188" s="47">
        <f>VLOOKUP($C188,'[1]data dump - 18actual'!$A:$F,5,FALSE)</f>
        <v>0</v>
      </c>
      <c r="H188" s="47">
        <f t="shared" si="5"/>
        <v>36193.995793789734</v>
      </c>
      <c r="I188" s="47">
        <f>VLOOKUP(B188,'[1]data dump - 18budget'!B$10:H$219,7,FALSE)</f>
        <v>23091.704521649168</v>
      </c>
      <c r="J188" s="54">
        <f t="shared" si="6"/>
        <v>13102.291272140566</v>
      </c>
    </row>
    <row r="189" spans="1:10">
      <c r="A189" s="50">
        <v>706</v>
      </c>
      <c r="B189" s="50">
        <v>166</v>
      </c>
      <c r="C189" s="46" t="s">
        <v>213</v>
      </c>
      <c r="D189" s="47">
        <f>VLOOKUP($C189,'[1]data dump - 18actual'!$A:$F,2,FALSE)</f>
        <v>0</v>
      </c>
      <c r="E189" s="47">
        <f>VLOOKUP($C189,'[1]data dump - 18actual'!$A:$F,3,FALSE)</f>
        <v>0</v>
      </c>
      <c r="F189" s="47">
        <f>VLOOKUP($C189,'[1]data dump - 18actual'!$A:$F,4,FALSE)</f>
        <v>0</v>
      </c>
      <c r="G189" s="47">
        <f>VLOOKUP($C189,'[1]data dump - 18actual'!$A:$F,5,FALSE)</f>
        <v>0</v>
      </c>
      <c r="H189" s="47">
        <f t="shared" si="5"/>
        <v>0</v>
      </c>
      <c r="I189" s="47">
        <f>VLOOKUP(B189,'[1]data dump - 18budget'!B$10:H$219,7,FALSE)</f>
        <v>0</v>
      </c>
      <c r="J189" s="54">
        <f t="shared" si="6"/>
        <v>0</v>
      </c>
    </row>
    <row r="190" spans="1:10">
      <c r="A190" s="50">
        <v>706</v>
      </c>
      <c r="B190" s="50">
        <v>167</v>
      </c>
      <c r="C190" s="46" t="s">
        <v>214</v>
      </c>
      <c r="D190" s="47">
        <f>VLOOKUP($C190,'[1]data dump - 18actual'!$A:$F,2,FALSE)</f>
        <v>0</v>
      </c>
      <c r="E190" s="47">
        <f>VLOOKUP($C190,'[1]data dump - 18actual'!$A:$F,3,FALSE)</f>
        <v>0</v>
      </c>
      <c r="F190" s="47">
        <f>VLOOKUP($C190,'[1]data dump - 18actual'!$A:$F,4,FALSE)</f>
        <v>0</v>
      </c>
      <c r="G190" s="47">
        <f>VLOOKUP($C190,'[1]data dump - 18actual'!$A:$F,5,FALSE)</f>
        <v>0</v>
      </c>
      <c r="H190" s="47">
        <f t="shared" si="5"/>
        <v>0</v>
      </c>
      <c r="I190" s="47">
        <f>VLOOKUP(B190,'[1]data dump - 18budget'!B$10:H$219,7,FALSE)</f>
        <v>0</v>
      </c>
      <c r="J190" s="54">
        <f t="shared" si="6"/>
        <v>0</v>
      </c>
    </row>
    <row r="191" spans="1:10">
      <c r="A191" s="50">
        <v>810</v>
      </c>
      <c r="B191" s="50">
        <v>210</v>
      </c>
      <c r="C191" s="46" t="s">
        <v>215</v>
      </c>
      <c r="D191" s="47">
        <f>VLOOKUP($C191,'[1]data dump - 18actual'!$A:$F,2,FALSE)</f>
        <v>0</v>
      </c>
      <c r="E191" s="47">
        <f>VLOOKUP($C191,'[1]data dump - 18actual'!$A:$F,3,FALSE)</f>
        <v>9578.9281971495238</v>
      </c>
      <c r="F191" s="47">
        <f>VLOOKUP($C191,'[1]data dump - 18actual'!$A:$F,4,FALSE)</f>
        <v>0</v>
      </c>
      <c r="G191" s="47">
        <f>VLOOKUP($C191,'[1]data dump - 18actual'!$A:$F,5,FALSE)</f>
        <v>0</v>
      </c>
      <c r="H191" s="47">
        <f t="shared" si="5"/>
        <v>9578.9281971495238</v>
      </c>
      <c r="I191" s="47">
        <f>VLOOKUP(B191,'[1]data dump - 18budget'!B$10:H$219,7,FALSE)</f>
        <v>6088.7816800657001</v>
      </c>
      <c r="J191" s="56" t="s">
        <v>360</v>
      </c>
    </row>
    <row r="192" spans="1:10">
      <c r="A192" s="50">
        <v>702</v>
      </c>
      <c r="B192" s="50">
        <v>168</v>
      </c>
      <c r="C192" s="46" t="s">
        <v>216</v>
      </c>
      <c r="D192" s="47">
        <f>VLOOKUP($C192,'[1]data dump - 18actual'!$A:$F,2,FALSE)</f>
        <v>0</v>
      </c>
      <c r="E192" s="47">
        <f>VLOOKUP($C192,'[1]data dump - 18actual'!$A:$F,3,FALSE)</f>
        <v>314240.32770534902</v>
      </c>
      <c r="F192" s="47">
        <f>VLOOKUP($C192,'[1]data dump - 18actual'!$A:$F,4,FALSE)</f>
        <v>0</v>
      </c>
      <c r="G192" s="47">
        <f>VLOOKUP($C192,'[1]data dump - 18actual'!$A:$F,5,FALSE)</f>
        <v>0</v>
      </c>
      <c r="H192" s="47">
        <f t="shared" si="5"/>
        <v>314240.32770534902</v>
      </c>
      <c r="I192" s="47">
        <f>VLOOKUP(B192,'[1]data dump - 18budget'!B$10:H$219,7,FALSE)</f>
        <v>273599.40479375224</v>
      </c>
      <c r="J192" s="54">
        <f t="shared" si="6"/>
        <v>40640.922911596776</v>
      </c>
    </row>
    <row r="193" spans="1:10">
      <c r="A193" s="50">
        <v>702</v>
      </c>
      <c r="B193" s="50">
        <v>169</v>
      </c>
      <c r="C193" s="46" t="s">
        <v>217</v>
      </c>
      <c r="D193" s="47">
        <f>VLOOKUP($C193,'[1]data dump - 18actual'!$A:$F,2,FALSE)</f>
        <v>0</v>
      </c>
      <c r="E193" s="47">
        <f>VLOOKUP($C193,'[1]data dump - 18actual'!$A:$F,3,FALSE)</f>
        <v>0</v>
      </c>
      <c r="F193" s="47">
        <f>VLOOKUP($C193,'[1]data dump - 18actual'!$A:$F,4,FALSE)</f>
        <v>0</v>
      </c>
      <c r="G193" s="47">
        <f>VLOOKUP($C193,'[1]data dump - 18actual'!$A:$F,5,FALSE)</f>
        <v>0</v>
      </c>
      <c r="H193" s="47">
        <f t="shared" si="5"/>
        <v>0</v>
      </c>
      <c r="I193" s="47">
        <f>VLOOKUP(B193,'[1]data dump - 18budget'!B$10:H$219,7,FALSE)</f>
        <v>0</v>
      </c>
      <c r="J193" s="54">
        <f t="shared" si="6"/>
        <v>0</v>
      </c>
    </row>
    <row r="194" spans="1:10">
      <c r="A194" s="50">
        <v>550</v>
      </c>
      <c r="B194" s="50">
        <v>170</v>
      </c>
      <c r="C194" s="46" t="s">
        <v>218</v>
      </c>
      <c r="D194" s="47">
        <f>VLOOKUP($C194,'[1]data dump - 18actual'!$A:$F,2,FALSE)</f>
        <v>0</v>
      </c>
      <c r="E194" s="47">
        <f>VLOOKUP($C194,'[1]data dump - 18actual'!$A:$F,3,FALSE)</f>
        <v>0</v>
      </c>
      <c r="F194" s="47">
        <f>VLOOKUP($C194,'[1]data dump - 18actual'!$A:$F,4,FALSE)</f>
        <v>0</v>
      </c>
      <c r="G194" s="47">
        <f>VLOOKUP($C194,'[1]data dump - 18actual'!$A:$F,5,FALSE)</f>
        <v>0</v>
      </c>
      <c r="H194" s="47">
        <f t="shared" si="5"/>
        <v>0</v>
      </c>
      <c r="I194" s="47">
        <f>VLOOKUP(B194,'[1]data dump - 18budget'!B$10:H$219,7,FALSE)</f>
        <v>7656.6429626826175</v>
      </c>
      <c r="J194" s="54">
        <f t="shared" si="6"/>
        <v>-7656.6429626826175</v>
      </c>
    </row>
    <row r="195" spans="1:10">
      <c r="A195" s="50">
        <v>690</v>
      </c>
      <c r="B195" s="50">
        <v>171</v>
      </c>
      <c r="C195" s="46" t="s">
        <v>219</v>
      </c>
      <c r="D195" s="47">
        <f>VLOOKUP($C195,'[1]data dump - 18actual'!$A:$F,2,FALSE)</f>
        <v>0</v>
      </c>
      <c r="E195" s="47">
        <f>VLOOKUP($C195,'[1]data dump - 18actual'!$A:$F,3,FALSE)</f>
        <v>491536.304084023</v>
      </c>
      <c r="F195" s="47">
        <f>VLOOKUP($C195,'[1]data dump - 18actual'!$A:$F,4,FALSE)</f>
        <v>0</v>
      </c>
      <c r="G195" s="47">
        <f>VLOOKUP($C195,'[1]data dump - 18actual'!$A:$F,5,FALSE)</f>
        <v>0</v>
      </c>
      <c r="H195" s="47">
        <f t="shared" si="5"/>
        <v>491536.304084023</v>
      </c>
      <c r="I195" s="47">
        <f>VLOOKUP(B195,'[1]data dump - 18budget'!B$10:H$219,7,FALSE)</f>
        <v>521106.85789300298</v>
      </c>
      <c r="J195" s="54">
        <f t="shared" si="6"/>
        <v>-29570.553808979981</v>
      </c>
    </row>
    <row r="196" spans="1:10">
      <c r="A196" s="50">
        <v>550</v>
      </c>
      <c r="B196" s="50">
        <v>172</v>
      </c>
      <c r="C196" s="46" t="s">
        <v>220</v>
      </c>
      <c r="D196" s="47">
        <f>VLOOKUP($C196,'[1]data dump - 18actual'!$A:$F,2,FALSE)</f>
        <v>0</v>
      </c>
      <c r="E196" s="47">
        <f>VLOOKUP($C196,'[1]data dump - 18actual'!$A:$F,3,FALSE)</f>
        <v>0</v>
      </c>
      <c r="F196" s="47">
        <f>VLOOKUP($C196,'[1]data dump - 18actual'!$A:$F,4,FALSE)</f>
        <v>0</v>
      </c>
      <c r="G196" s="47">
        <f>VLOOKUP($C196,'[1]data dump - 18actual'!$A:$F,5,FALSE)</f>
        <v>0</v>
      </c>
      <c r="H196" s="47">
        <f t="shared" si="5"/>
        <v>0</v>
      </c>
      <c r="I196" s="47">
        <f>VLOOKUP(B196,'[1]data dump - 18budget'!B$10:H$219,7,FALSE)</f>
        <v>0</v>
      </c>
      <c r="J196" s="54">
        <f t="shared" si="6"/>
        <v>0</v>
      </c>
    </row>
    <row r="197" spans="1:10">
      <c r="A197" s="50">
        <v>406</v>
      </c>
      <c r="B197" s="50">
        <v>204</v>
      </c>
      <c r="C197" s="46" t="s">
        <v>221</v>
      </c>
      <c r="D197" s="47">
        <f>VLOOKUP($C197,'[1]data dump - 18actual'!$A:$F,2,FALSE)</f>
        <v>0</v>
      </c>
      <c r="E197" s="47">
        <f>VLOOKUP($C197,'[1]data dump - 18actual'!$A:$F,3,FALSE)</f>
        <v>6567.962167752361</v>
      </c>
      <c r="F197" s="47">
        <f>VLOOKUP($C197,'[1]data dump - 18actual'!$A:$F,4,FALSE)</f>
        <v>0</v>
      </c>
      <c r="G197" s="47">
        <f>VLOOKUP($C197,'[1]data dump - 18actual'!$A:$F,5,FALSE)</f>
        <v>0</v>
      </c>
      <c r="H197" s="47">
        <f t="shared" si="5"/>
        <v>6567.962167752361</v>
      </c>
      <c r="I197" s="47">
        <f>VLOOKUP(B197,'[1]data dump - 18budget'!B$10:H$219,7,FALSE)</f>
        <v>71459.463992671081</v>
      </c>
      <c r="J197" s="54">
        <f t="shared" si="6"/>
        <v>-64891.50182491872</v>
      </c>
    </row>
    <row r="198" spans="1:10">
      <c r="A198" s="50">
        <v>550</v>
      </c>
      <c r="B198" s="50">
        <v>173</v>
      </c>
      <c r="C198" s="46" t="s">
        <v>222</v>
      </c>
      <c r="D198" s="47">
        <f>VLOOKUP($C198,'[1]data dump - 18actual'!$A:$F,2,FALSE)</f>
        <v>0</v>
      </c>
      <c r="E198" s="47">
        <f>VLOOKUP($C198,'[1]data dump - 18actual'!$A:$F,3,FALSE)</f>
        <v>190907.72695198495</v>
      </c>
      <c r="F198" s="47">
        <f>VLOOKUP($C198,'[1]data dump - 18actual'!$A:$F,4,FALSE)</f>
        <v>0</v>
      </c>
      <c r="G198" s="47">
        <f>VLOOKUP($C198,'[1]data dump - 18actual'!$A:$F,5,FALSE)</f>
        <v>0</v>
      </c>
      <c r="H198" s="47">
        <f t="shared" si="5"/>
        <v>190907.72695198495</v>
      </c>
      <c r="I198" s="47">
        <f>VLOOKUP(B198,'[1]data dump - 18budget'!B$10:H$219,7,FALSE)</f>
        <v>77350.360268134638</v>
      </c>
      <c r="J198" s="54">
        <f t="shared" si="6"/>
        <v>113557.36668385031</v>
      </c>
    </row>
    <row r="199" spans="1:10">
      <c r="A199" s="50">
        <v>550</v>
      </c>
      <c r="B199" s="50">
        <v>205</v>
      </c>
      <c r="C199" s="46" t="s">
        <v>223</v>
      </c>
      <c r="D199" s="47">
        <f>VLOOKUP($C199,'[1]data dump - 18actual'!$A:$F,2,FALSE)</f>
        <v>0</v>
      </c>
      <c r="E199" s="47">
        <f>VLOOKUP($C199,'[1]data dump - 18actual'!$A:$F,3,FALSE)</f>
        <v>0</v>
      </c>
      <c r="F199" s="47">
        <f>VLOOKUP($C199,'[1]data dump - 18actual'!$A:$F,4,FALSE)</f>
        <v>0</v>
      </c>
      <c r="G199" s="47">
        <f>VLOOKUP($C199,'[1]data dump - 18actual'!$A:$F,5,FALSE)</f>
        <v>0</v>
      </c>
      <c r="H199" s="47">
        <f t="shared" si="5"/>
        <v>0</v>
      </c>
      <c r="I199" s="47">
        <f>VLOOKUP(B199,'[1]data dump - 18budget'!B$10:H$219,7,FALSE)</f>
        <v>0</v>
      </c>
      <c r="J199" s="54">
        <f t="shared" si="6"/>
        <v>0</v>
      </c>
    </row>
    <row r="200" spans="1:10">
      <c r="A200" s="50">
        <v>800</v>
      </c>
      <c r="B200" s="50">
        <v>174</v>
      </c>
      <c r="C200" s="46" t="s">
        <v>224</v>
      </c>
      <c r="D200" s="47">
        <f>VLOOKUP($C200,'[1]data dump - 18actual'!$A:$F,2,FALSE)</f>
        <v>0</v>
      </c>
      <c r="E200" s="47">
        <f>VLOOKUP($C200,'[1]data dump - 18actual'!$A:$F,3,FALSE)</f>
        <v>2601841.269615164</v>
      </c>
      <c r="F200" s="47">
        <f>VLOOKUP($C200,'[1]data dump - 18actual'!$A:$F,4,FALSE)</f>
        <v>0</v>
      </c>
      <c r="G200" s="47">
        <f>VLOOKUP($C200,'[1]data dump - 18actual'!$A:$F,5,FALSE)</f>
        <v>209592.82658074095</v>
      </c>
      <c r="H200" s="47">
        <f t="shared" si="5"/>
        <v>2811434.096195905</v>
      </c>
      <c r="I200" s="47">
        <f>VLOOKUP(B200,'[1]data dump - 18budget'!B$10:H$219,7,FALSE)</f>
        <v>2578701.1291881222</v>
      </c>
      <c r="J200" s="54">
        <f t="shared" si="6"/>
        <v>232732.96700778278</v>
      </c>
    </row>
    <row r="201" spans="1:10">
      <c r="A201" s="50">
        <v>742</v>
      </c>
      <c r="B201" s="50">
        <v>175</v>
      </c>
      <c r="C201" s="46" t="s">
        <v>225</v>
      </c>
      <c r="D201" s="47">
        <f>VLOOKUP($C201,'[1]data dump - 18actual'!$A:$F,2,FALSE)</f>
        <v>0</v>
      </c>
      <c r="E201" s="47">
        <f>VLOOKUP($C201,'[1]data dump - 18actual'!$A:$F,3,FALSE)</f>
        <v>94268.198096540727</v>
      </c>
      <c r="F201" s="47">
        <f>VLOOKUP($C201,'[1]data dump - 18actual'!$A:$F,4,FALSE)</f>
        <v>0</v>
      </c>
      <c r="G201" s="47">
        <f>VLOOKUP($C201,'[1]data dump - 18actual'!$A:$F,5,FALSE)</f>
        <v>0</v>
      </c>
      <c r="H201" s="47">
        <f t="shared" si="5"/>
        <v>94268.198096540727</v>
      </c>
      <c r="I201" s="47">
        <f>VLOOKUP(B201,'[1]data dump - 18budget'!B$10:H$219,7,FALSE)</f>
        <v>36015.143637588619</v>
      </c>
      <c r="J201" s="54">
        <f t="shared" si="6"/>
        <v>58253.054458952109</v>
      </c>
    </row>
    <row r="202" spans="1:10">
      <c r="A202" s="50">
        <v>740</v>
      </c>
      <c r="B202" s="50">
        <v>176</v>
      </c>
      <c r="C202" s="46" t="s">
        <v>226</v>
      </c>
      <c r="D202" s="47">
        <f>VLOOKUP($C202,'[1]data dump - 18actual'!$A:$F,2,FALSE)</f>
        <v>0</v>
      </c>
      <c r="E202" s="47">
        <f>VLOOKUP($C202,'[1]data dump - 18actual'!$A:$F,3,FALSE)</f>
        <v>74564.311593283637</v>
      </c>
      <c r="F202" s="47">
        <f>VLOOKUP($C202,'[1]data dump - 18actual'!$A:$F,4,FALSE)</f>
        <v>0</v>
      </c>
      <c r="G202" s="47">
        <f>VLOOKUP($C202,'[1]data dump - 18actual'!$A:$F,5,FALSE)</f>
        <v>0</v>
      </c>
      <c r="H202" s="47">
        <f t="shared" si="5"/>
        <v>74564.311593283637</v>
      </c>
      <c r="I202" s="47">
        <f>VLOOKUP(B202,'[1]data dump - 18budget'!B$10:H$219,7,FALSE)</f>
        <v>53094.17625017291</v>
      </c>
      <c r="J202" s="54">
        <f t="shared" si="6"/>
        <v>21470.135343110727</v>
      </c>
    </row>
    <row r="203" spans="1:10">
      <c r="A203" s="50">
        <v>741</v>
      </c>
      <c r="B203" s="50">
        <v>177</v>
      </c>
      <c r="C203" s="46" t="s">
        <v>227</v>
      </c>
      <c r="D203" s="47">
        <f>VLOOKUP($C203,'[1]data dump - 18actual'!$A:$F,2,FALSE)</f>
        <v>0</v>
      </c>
      <c r="E203" s="47">
        <f>VLOOKUP($C203,'[1]data dump - 18actual'!$A:$F,3,FALSE)</f>
        <v>0</v>
      </c>
      <c r="F203" s="47">
        <f>VLOOKUP($C203,'[1]data dump - 18actual'!$A:$F,4,FALSE)</f>
        <v>0</v>
      </c>
      <c r="G203" s="47">
        <f>VLOOKUP($C203,'[1]data dump - 18actual'!$A:$F,5,FALSE)</f>
        <v>0</v>
      </c>
      <c r="H203" s="47">
        <f t="shared" si="5"/>
        <v>0</v>
      </c>
      <c r="I203" s="47">
        <f>VLOOKUP(B203,'[1]data dump - 18budget'!B$10:H$219,7,FALSE)</f>
        <v>0</v>
      </c>
      <c r="J203" s="54">
        <f t="shared" si="6"/>
        <v>0</v>
      </c>
    </row>
    <row r="204" spans="1:10">
      <c r="A204" s="50">
        <v>658</v>
      </c>
      <c r="B204" s="50">
        <v>178</v>
      </c>
      <c r="C204" s="46" t="s">
        <v>228</v>
      </c>
      <c r="D204" s="47">
        <f>VLOOKUP($C204,'[1]data dump - 18actual'!$A:$F,2,FALSE)</f>
        <v>0</v>
      </c>
      <c r="E204" s="47">
        <f>VLOOKUP($C204,'[1]data dump - 18actual'!$A:$F,3,FALSE)</f>
        <v>5725.5157139313933</v>
      </c>
      <c r="F204" s="47">
        <f>VLOOKUP($C204,'[1]data dump - 18actual'!$A:$F,4,FALSE)</f>
        <v>0</v>
      </c>
      <c r="G204" s="47">
        <f>VLOOKUP($C204,'[1]data dump - 18actual'!$A:$F,5,FALSE)</f>
        <v>0</v>
      </c>
      <c r="H204" s="47">
        <f t="shared" si="5"/>
        <v>5725.5157139313933</v>
      </c>
      <c r="I204" s="47">
        <f>VLOOKUP(B204,'[1]data dump - 18budget'!B$10:H$219,7,FALSE)</f>
        <v>5769.1206418622514</v>
      </c>
      <c r="J204" s="54">
        <f t="shared" si="6"/>
        <v>-43.604927930858139</v>
      </c>
    </row>
    <row r="205" spans="1:10">
      <c r="A205" s="50">
        <v>658</v>
      </c>
      <c r="B205" s="50">
        <v>179</v>
      </c>
      <c r="C205" s="46" t="s">
        <v>229</v>
      </c>
      <c r="D205" s="47">
        <f>VLOOKUP($C205,'[1]data dump - 18actual'!$A:$F,2,FALSE)</f>
        <v>0</v>
      </c>
      <c r="E205" s="47">
        <f>VLOOKUP($C205,'[1]data dump - 18actual'!$A:$F,3,FALSE)</f>
        <v>0</v>
      </c>
      <c r="F205" s="47">
        <f>VLOOKUP($C205,'[1]data dump - 18actual'!$A:$F,4,FALSE)</f>
        <v>0</v>
      </c>
      <c r="G205" s="47">
        <f>VLOOKUP($C205,'[1]data dump - 18actual'!$A:$F,5,FALSE)</f>
        <v>0</v>
      </c>
      <c r="H205" s="47">
        <f t="shared" si="5"/>
        <v>0</v>
      </c>
      <c r="I205" s="47">
        <f>VLOOKUP(B205,'[1]data dump - 18budget'!B$10:H$219,7,FALSE)</f>
        <v>0</v>
      </c>
      <c r="J205" s="54">
        <f t="shared" si="6"/>
        <v>0</v>
      </c>
    </row>
    <row r="206" spans="1:10">
      <c r="A206" s="50">
        <v>650</v>
      </c>
      <c r="B206" s="50">
        <v>180</v>
      </c>
      <c r="C206" s="46" t="s">
        <v>230</v>
      </c>
      <c r="D206" s="47">
        <f>VLOOKUP($C206,'[1]data dump - 18actual'!$A:$F,2,FALSE)</f>
        <v>0</v>
      </c>
      <c r="E206" s="47">
        <f>VLOOKUP($C206,'[1]data dump - 18actual'!$A:$F,3,FALSE)</f>
        <v>0</v>
      </c>
      <c r="F206" s="47">
        <f>VLOOKUP($C206,'[1]data dump - 18actual'!$A:$F,4,FALSE)</f>
        <v>0</v>
      </c>
      <c r="G206" s="47">
        <f>VLOOKUP($C206,'[1]data dump - 18actual'!$A:$F,5,FALSE)</f>
        <v>0</v>
      </c>
      <c r="H206" s="47">
        <f t="shared" si="5"/>
        <v>0</v>
      </c>
      <c r="I206" s="47">
        <f>VLOOKUP(B206,'[1]data dump - 18budget'!B$10:H$219,7,FALSE)</f>
        <v>0</v>
      </c>
      <c r="J206" s="54">
        <f t="shared" si="6"/>
        <v>0</v>
      </c>
    </row>
    <row r="207" spans="1:10">
      <c r="A207" s="50">
        <v>658</v>
      </c>
      <c r="B207" s="50">
        <v>181</v>
      </c>
      <c r="C207" s="46" t="s">
        <v>231</v>
      </c>
      <c r="D207" s="47">
        <f>VLOOKUP($C207,'[1]data dump - 18actual'!$A:$F,2,FALSE)</f>
        <v>0</v>
      </c>
      <c r="E207" s="47">
        <f>VLOOKUP($C207,'[1]data dump - 18actual'!$A:$F,3,FALSE)</f>
        <v>0</v>
      </c>
      <c r="F207" s="47">
        <f>VLOOKUP($C207,'[1]data dump - 18actual'!$A:$F,4,FALSE)</f>
        <v>0</v>
      </c>
      <c r="G207" s="47">
        <f>VLOOKUP($C207,'[1]data dump - 18actual'!$A:$F,5,FALSE)</f>
        <v>0</v>
      </c>
      <c r="H207" s="47">
        <f t="shared" si="5"/>
        <v>0</v>
      </c>
      <c r="I207" s="47">
        <f>VLOOKUP(B207,'[1]data dump - 18budget'!B$10:H$219,7,FALSE)</f>
        <v>0</v>
      </c>
      <c r="J207" s="54">
        <f t="shared" si="6"/>
        <v>0</v>
      </c>
    </row>
    <row r="208" spans="1:10">
      <c r="A208" s="50">
        <v>650</v>
      </c>
      <c r="B208" s="50">
        <v>182</v>
      </c>
      <c r="C208" s="46" t="s">
        <v>232</v>
      </c>
      <c r="D208" s="47">
        <f>VLOOKUP($C208,'[1]data dump - 18actual'!$A:$F,2,FALSE)</f>
        <v>0</v>
      </c>
      <c r="E208" s="47">
        <f>VLOOKUP($C208,'[1]data dump - 18actual'!$A:$F,3,FALSE)</f>
        <v>516638.08823583665</v>
      </c>
      <c r="F208" s="47">
        <f>VLOOKUP($C208,'[1]data dump - 18actual'!$A:$F,4,FALSE)</f>
        <v>0</v>
      </c>
      <c r="G208" s="47">
        <f>VLOOKUP($C208,'[1]data dump - 18actual'!$A:$F,5,FALSE)</f>
        <v>0</v>
      </c>
      <c r="H208" s="47">
        <f t="shared" si="5"/>
        <v>516638.08823583665</v>
      </c>
      <c r="I208" s="47">
        <f>VLOOKUP(B208,'[1]data dump - 18budget'!B$10:H$219,7,FALSE)</f>
        <v>685878.42332810094</v>
      </c>
      <c r="J208" s="54">
        <f t="shared" si="6"/>
        <v>-169240.33509226429</v>
      </c>
    </row>
    <row r="209" spans="1:10">
      <c r="A209" s="50">
        <v>655</v>
      </c>
      <c r="B209" s="50">
        <v>183</v>
      </c>
      <c r="C209" s="46" t="s">
        <v>233</v>
      </c>
      <c r="D209" s="47">
        <f>VLOOKUP($C209,'[1]data dump - 18actual'!$A:$F,2,FALSE)</f>
        <v>0</v>
      </c>
      <c r="E209" s="47">
        <f>VLOOKUP($C209,'[1]data dump - 18actual'!$A:$F,3,FALSE)</f>
        <v>0</v>
      </c>
      <c r="F209" s="47">
        <f>VLOOKUP($C209,'[1]data dump - 18actual'!$A:$F,4,FALSE)</f>
        <v>0</v>
      </c>
      <c r="G209" s="47">
        <f>VLOOKUP($C209,'[1]data dump - 18actual'!$A:$F,5,FALSE)</f>
        <v>0</v>
      </c>
      <c r="H209" s="47">
        <f t="shared" si="5"/>
        <v>0</v>
      </c>
      <c r="I209" s="47">
        <f>VLOOKUP(B209,'[1]data dump - 18budget'!B$10:H$219,7,FALSE)</f>
        <v>0</v>
      </c>
      <c r="J209" s="54">
        <f t="shared" si="6"/>
        <v>0</v>
      </c>
    </row>
    <row r="210" spans="1:10">
      <c r="A210" s="50">
        <v>651</v>
      </c>
      <c r="B210" s="50">
        <v>184</v>
      </c>
      <c r="C210" s="46" t="s">
        <v>234</v>
      </c>
      <c r="D210" s="47">
        <f>VLOOKUP($C210,'[1]data dump - 18actual'!$A:$F,2,FALSE)</f>
        <v>0</v>
      </c>
      <c r="E210" s="47">
        <f>VLOOKUP($C210,'[1]data dump - 18actual'!$A:$F,3,FALSE)</f>
        <v>86842.188614711456</v>
      </c>
      <c r="F210" s="47">
        <f>VLOOKUP($C210,'[1]data dump - 18actual'!$A:$F,4,FALSE)</f>
        <v>0</v>
      </c>
      <c r="G210" s="47">
        <f>VLOOKUP($C210,'[1]data dump - 18actual'!$A:$F,5,FALSE)</f>
        <v>0</v>
      </c>
      <c r="H210" s="47">
        <f t="shared" si="5"/>
        <v>86842.188614711456</v>
      </c>
      <c r="I210" s="47">
        <f>VLOOKUP(B210,'[1]data dump - 18budget'!B$10:H$219,7,FALSE)</f>
        <v>136289.76693117063</v>
      </c>
      <c r="J210" s="54">
        <f t="shared" si="6"/>
        <v>-49447.57831645917</v>
      </c>
    </row>
    <row r="211" spans="1:10">
      <c r="A211" s="50">
        <v>651</v>
      </c>
      <c r="B211" s="50">
        <v>185</v>
      </c>
      <c r="C211" s="46" t="s">
        <v>235</v>
      </c>
      <c r="D211" s="47">
        <f>VLOOKUP($C211,'[1]data dump - 18actual'!$A:$F,2,FALSE)</f>
        <v>0</v>
      </c>
      <c r="E211" s="47">
        <f>VLOOKUP($C211,'[1]data dump - 18actual'!$A:$F,3,FALSE)</f>
        <v>0</v>
      </c>
      <c r="F211" s="47">
        <f>VLOOKUP($C211,'[1]data dump - 18actual'!$A:$F,4,FALSE)</f>
        <v>0</v>
      </c>
      <c r="G211" s="47">
        <f>VLOOKUP($C211,'[1]data dump - 18actual'!$A:$F,5,FALSE)</f>
        <v>0</v>
      </c>
      <c r="H211" s="47">
        <f t="shared" si="5"/>
        <v>0</v>
      </c>
      <c r="I211" s="47">
        <f>VLOOKUP(B211,'[1]data dump - 18budget'!B$10:H$219,7,FALSE)</f>
        <v>0</v>
      </c>
      <c r="J211" s="54">
        <f t="shared" si="6"/>
        <v>0</v>
      </c>
    </row>
    <row r="212" spans="1:10">
      <c r="A212" s="50">
        <v>657</v>
      </c>
      <c r="B212" s="50">
        <v>186</v>
      </c>
      <c r="C212" s="46" t="s">
        <v>236</v>
      </c>
      <c r="D212" s="47">
        <f>VLOOKUP($C212,'[1]data dump - 18actual'!$A:$F,2,FALSE)</f>
        <v>0</v>
      </c>
      <c r="E212" s="47">
        <f>VLOOKUP($C212,'[1]data dump - 18actual'!$A:$F,3,FALSE)</f>
        <v>0</v>
      </c>
      <c r="F212" s="47">
        <f>VLOOKUP($C212,'[1]data dump - 18actual'!$A:$F,4,FALSE)</f>
        <v>0</v>
      </c>
      <c r="G212" s="47">
        <f>VLOOKUP($C212,'[1]data dump - 18actual'!$A:$F,5,FALSE)</f>
        <v>0</v>
      </c>
      <c r="H212" s="47">
        <f t="shared" si="5"/>
        <v>0</v>
      </c>
      <c r="I212" s="47">
        <f>VLOOKUP(B212,'[1]data dump - 18budget'!B$10:H$219,7,FALSE)</f>
        <v>0</v>
      </c>
      <c r="J212" s="54">
        <f t="shared" si="6"/>
        <v>0</v>
      </c>
    </row>
    <row r="213" spans="1:10">
      <c r="A213" s="50">
        <v>656</v>
      </c>
      <c r="B213" s="50">
        <v>187</v>
      </c>
      <c r="C213" s="46" t="s">
        <v>237</v>
      </c>
      <c r="D213" s="47">
        <f>VLOOKUP($C213,'[1]data dump - 18actual'!$A:$F,2,FALSE)</f>
        <v>0</v>
      </c>
      <c r="E213" s="47">
        <f>VLOOKUP($C213,'[1]data dump - 18actual'!$A:$F,3,FALSE)</f>
        <v>6879.9793728712375</v>
      </c>
      <c r="F213" s="47">
        <f>VLOOKUP($C213,'[1]data dump - 18actual'!$A:$F,4,FALSE)</f>
        <v>0</v>
      </c>
      <c r="G213" s="47">
        <f>VLOOKUP($C213,'[1]data dump - 18actual'!$A:$F,5,FALSE)</f>
        <v>0</v>
      </c>
      <c r="H213" s="47">
        <f t="shared" si="5"/>
        <v>6879.9793728712375</v>
      </c>
      <c r="I213" s="47">
        <f>VLOOKUP(B213,'[1]data dump - 18budget'!B$10:H$219,7,FALSE)</f>
        <v>17299.750948486671</v>
      </c>
      <c r="J213" s="54">
        <f t="shared" si="6"/>
        <v>-10419.771575615434</v>
      </c>
    </row>
    <row r="214" spans="1:10">
      <c r="A214" s="50">
        <v>659</v>
      </c>
      <c r="B214" s="50">
        <v>188</v>
      </c>
      <c r="C214" s="46" t="s">
        <v>238</v>
      </c>
      <c r="D214" s="47">
        <f>VLOOKUP($C214,'[1]data dump - 18actual'!$A:$F,2,FALSE)</f>
        <v>0</v>
      </c>
      <c r="E214" s="47">
        <f>VLOOKUP($C214,'[1]data dump - 18actual'!$A:$F,3,FALSE)</f>
        <v>0</v>
      </c>
      <c r="F214" s="47">
        <f>VLOOKUP($C214,'[1]data dump - 18actual'!$A:$F,4,FALSE)</f>
        <v>0</v>
      </c>
      <c r="G214" s="47">
        <f>VLOOKUP($C214,'[1]data dump - 18actual'!$A:$F,5,FALSE)</f>
        <v>0</v>
      </c>
      <c r="H214" s="47">
        <f t="shared" si="5"/>
        <v>0</v>
      </c>
      <c r="I214" s="47">
        <f>VLOOKUP(B214,'[1]data dump - 18budget'!B$10:H$219,7,FALSE)</f>
        <v>0</v>
      </c>
      <c r="J214" s="54">
        <f t="shared" si="6"/>
        <v>0</v>
      </c>
    </row>
    <row r="215" spans="1:10">
      <c r="A215" s="50">
        <v>810</v>
      </c>
      <c r="B215" s="50">
        <v>189</v>
      </c>
      <c r="C215" s="46" t="s">
        <v>239</v>
      </c>
      <c r="D215" s="47">
        <f>VLOOKUP($C215,'[1]data dump - 18actual'!$A:$F,2,FALSE)</f>
        <v>0</v>
      </c>
      <c r="E215" s="47">
        <f>VLOOKUP($C215,'[1]data dump - 18actual'!$A:$F,3,FALSE)</f>
        <v>648800.77589406504</v>
      </c>
      <c r="F215" s="47">
        <f>VLOOKUP($C215,'[1]data dump - 18actual'!$A:$F,4,FALSE)</f>
        <v>0</v>
      </c>
      <c r="G215" s="47">
        <f>VLOOKUP($C215,'[1]data dump - 18actual'!$A:$F,5,FALSE)</f>
        <v>0</v>
      </c>
      <c r="H215" s="47">
        <f t="shared" si="5"/>
        <v>648800.77589406504</v>
      </c>
      <c r="I215" s="47">
        <f>VLOOKUP(B215,'[1]data dump - 18budget'!B$10:H$219,7,FALSE)</f>
        <v>576417.3506747199</v>
      </c>
      <c r="J215" s="54">
        <f t="shared" si="6"/>
        <v>72383.425219345139</v>
      </c>
    </row>
    <row r="216" spans="1:10">
      <c r="A216" s="50">
        <v>902</v>
      </c>
      <c r="B216" s="50">
        <v>190</v>
      </c>
      <c r="C216" s="46" t="s">
        <v>240</v>
      </c>
      <c r="D216" s="47">
        <f>VLOOKUP($C216,'[1]data dump - 18actual'!$A:$F,2,FALSE)</f>
        <v>0</v>
      </c>
      <c r="E216" s="47">
        <f>VLOOKUP($C216,'[1]data dump - 18actual'!$A:$F,3,FALSE)</f>
        <v>20967.556183988538</v>
      </c>
      <c r="F216" s="47">
        <f>VLOOKUP($C216,'[1]data dump - 18actual'!$A:$F,4,FALSE)</f>
        <v>0</v>
      </c>
      <c r="G216" s="47">
        <f>VLOOKUP($C216,'[1]data dump - 18actual'!$A:$F,5,FALSE)</f>
        <v>0</v>
      </c>
      <c r="H216" s="47">
        <f t="shared" ref="H216:H225" si="7">SUM(D216:G216)</f>
        <v>20967.556183988538</v>
      </c>
      <c r="I216" s="47">
        <f>VLOOKUP(B216,'[1]data dump - 18budget'!B$10:H$219,7,FALSE)</f>
        <v>73818.866893696541</v>
      </c>
      <c r="J216" s="54">
        <f t="shared" ref="J216:J225" si="8">H216-I216</f>
        <v>-52851.310709708006</v>
      </c>
    </row>
    <row r="217" spans="1:10">
      <c r="A217" s="50">
        <v>910</v>
      </c>
      <c r="B217" s="50">
        <v>191</v>
      </c>
      <c r="C217" s="46" t="s">
        <v>241</v>
      </c>
      <c r="D217" s="47">
        <f>VLOOKUP($C217,'[1]data dump - 18actual'!$A:$F,2,FALSE)</f>
        <v>0</v>
      </c>
      <c r="E217" s="47">
        <f>VLOOKUP($C217,'[1]data dump - 18actual'!$A:$F,3,FALSE)</f>
        <v>51280.027661287444</v>
      </c>
      <c r="F217" s="47">
        <f>VLOOKUP($C217,'[1]data dump - 18actual'!$A:$F,4,FALSE)</f>
        <v>0</v>
      </c>
      <c r="G217" s="47">
        <f>VLOOKUP($C217,'[1]data dump - 18actual'!$A:$F,5,FALSE)</f>
        <v>0</v>
      </c>
      <c r="H217" s="47">
        <f t="shared" si="7"/>
        <v>51280.027661287444</v>
      </c>
      <c r="I217" s="47">
        <f>VLOOKUP(B217,'[1]data dump - 18budget'!B$10:H$219,7,FALSE)</f>
        <v>33853.626141165296</v>
      </c>
      <c r="J217" s="54">
        <f t="shared" si="8"/>
        <v>17426.401520122148</v>
      </c>
    </row>
    <row r="218" spans="1:10">
      <c r="A218" s="50">
        <v>11</v>
      </c>
      <c r="B218" s="50">
        <v>192</v>
      </c>
      <c r="C218" s="46" t="s">
        <v>242</v>
      </c>
      <c r="D218" s="47">
        <f>VLOOKUP($C218,'[1]data dump - 18actual'!$A:$F,2,FALSE)</f>
        <v>0</v>
      </c>
      <c r="E218" s="47">
        <f>VLOOKUP($C218,'[1]data dump - 18actual'!$A:$F,3,FALSE)</f>
        <v>43105.176887172864</v>
      </c>
      <c r="F218" s="47">
        <f>VLOOKUP($C218,'[1]data dump - 18actual'!$A:$F,4,FALSE)</f>
        <v>0</v>
      </c>
      <c r="G218" s="47">
        <f>VLOOKUP($C218,'[1]data dump - 18actual'!$A:$F,5,FALSE)</f>
        <v>0</v>
      </c>
      <c r="H218" s="47">
        <f t="shared" si="7"/>
        <v>43105.176887172864</v>
      </c>
      <c r="I218" s="47">
        <f>VLOOKUP(B218,'[1]data dump - 18budget'!B$10:H$219,7,FALSE)</f>
        <v>70553.757717761313</v>
      </c>
      <c r="J218" s="54">
        <f t="shared" si="8"/>
        <v>-27448.580830588449</v>
      </c>
    </row>
    <row r="219" spans="1:10">
      <c r="A219" s="50">
        <v>930</v>
      </c>
      <c r="B219" s="50">
        <v>193</v>
      </c>
      <c r="C219" s="46" t="s">
        <v>243</v>
      </c>
      <c r="D219" s="47">
        <f>VLOOKUP($C219,'[1]data dump - 18actual'!$A:$F,2,FALSE)</f>
        <v>0</v>
      </c>
      <c r="E219" s="47">
        <f>VLOOKUP($C219,'[1]data dump - 18actual'!$A:$F,3,FALSE)</f>
        <v>1638.0903268741044</v>
      </c>
      <c r="F219" s="47">
        <f>VLOOKUP($C219,'[1]data dump - 18actual'!$A:$F,4,FALSE)</f>
        <v>0</v>
      </c>
      <c r="G219" s="47">
        <f>VLOOKUP($C219,'[1]data dump - 18actual'!$A:$F,5,FALSE)</f>
        <v>0</v>
      </c>
      <c r="H219" s="47">
        <f t="shared" si="7"/>
        <v>1638.0903268741044</v>
      </c>
      <c r="I219" s="47">
        <f>VLOOKUP(B219,'[1]data dump - 18budget'!B$10:H$219,7,FALSE)</f>
        <v>19735.263620512953</v>
      </c>
      <c r="J219" s="54">
        <f t="shared" si="8"/>
        <v>-18097.173293638847</v>
      </c>
    </row>
    <row r="220" spans="1:10">
      <c r="A220" s="50">
        <v>931</v>
      </c>
      <c r="B220" s="50">
        <v>194</v>
      </c>
      <c r="C220" s="46" t="s">
        <v>244</v>
      </c>
      <c r="D220" s="47">
        <f>VLOOKUP($C220,'[1]data dump - 18actual'!$A:$F,2,FALSE)</f>
        <v>0</v>
      </c>
      <c r="E220" s="47">
        <f>VLOOKUP($C220,'[1]data dump - 18actual'!$A:$F,3,FALSE)</f>
        <v>3260.5797934922648</v>
      </c>
      <c r="F220" s="47">
        <f>VLOOKUP($C220,'[1]data dump - 18actual'!$A:$F,4,FALSE)</f>
        <v>0</v>
      </c>
      <c r="G220" s="47">
        <f>VLOOKUP($C220,'[1]data dump - 18actual'!$A:$F,5,FALSE)</f>
        <v>0</v>
      </c>
      <c r="H220" s="47">
        <f t="shared" si="7"/>
        <v>3260.5797934922648</v>
      </c>
      <c r="I220" s="47">
        <f>VLOOKUP(B220,'[1]data dump - 18budget'!B$10:H$219,7,FALSE)</f>
        <v>4018.5959088433619</v>
      </c>
      <c r="J220" s="54">
        <f t="shared" si="8"/>
        <v>-758.01611535109714</v>
      </c>
    </row>
    <row r="221" spans="1:10">
      <c r="A221" s="50">
        <v>11</v>
      </c>
      <c r="B221" s="50">
        <v>195</v>
      </c>
      <c r="C221" s="46" t="s">
        <v>245</v>
      </c>
      <c r="D221" s="47">
        <f>VLOOKUP($C221,'[1]data dump - 18actual'!$A:$F,2,FALSE)</f>
        <v>0</v>
      </c>
      <c r="E221" s="47">
        <f>VLOOKUP($C221,'[1]data dump - 18actual'!$A:$F,3,FALSE)</f>
        <v>0</v>
      </c>
      <c r="F221" s="47">
        <f>VLOOKUP($C221,'[1]data dump - 18actual'!$A:$F,4,FALSE)</f>
        <v>0</v>
      </c>
      <c r="G221" s="47">
        <f>VLOOKUP($C221,'[1]data dump - 18actual'!$A:$F,5,FALSE)</f>
        <v>0</v>
      </c>
      <c r="H221" s="47">
        <f t="shared" si="7"/>
        <v>0</v>
      </c>
      <c r="I221" s="47">
        <f>VLOOKUP(B221,'[1]data dump - 18budget'!B$10:H$219,7,FALSE)</f>
        <v>0</v>
      </c>
      <c r="J221" s="54">
        <f t="shared" si="8"/>
        <v>0</v>
      </c>
    </row>
    <row r="222" spans="1:10">
      <c r="A222" s="50">
        <v>550</v>
      </c>
      <c r="B222" s="50">
        <v>196</v>
      </c>
      <c r="C222" s="46" t="s">
        <v>246</v>
      </c>
      <c r="D222" s="47">
        <f>VLOOKUP($C222,'[1]data dump - 18actual'!$A:$F,2,FALSE)</f>
        <v>0</v>
      </c>
      <c r="E222" s="47">
        <f>VLOOKUP($C222,'[1]data dump - 18actual'!$A:$F,3,FALSE)</f>
        <v>0</v>
      </c>
      <c r="F222" s="47">
        <f>VLOOKUP($C222,'[1]data dump - 18actual'!$A:$F,4,FALSE)</f>
        <v>0</v>
      </c>
      <c r="G222" s="47">
        <f>VLOOKUP($C222,'[1]data dump - 18actual'!$A:$F,5,FALSE)</f>
        <v>0</v>
      </c>
      <c r="H222" s="47">
        <f t="shared" si="7"/>
        <v>0</v>
      </c>
      <c r="I222" s="47">
        <f>VLOOKUP(B222,'[1]data dump - 18budget'!B$10:H$219,7,FALSE)</f>
        <v>0</v>
      </c>
      <c r="J222" s="54">
        <f t="shared" si="8"/>
        <v>0</v>
      </c>
    </row>
    <row r="223" spans="1:10">
      <c r="A223" s="50">
        <v>334</v>
      </c>
      <c r="B223" s="50">
        <v>197</v>
      </c>
      <c r="C223" s="46" t="s">
        <v>247</v>
      </c>
      <c r="D223" s="47">
        <f>VLOOKUP($C223,'[1]data dump - 18actual'!$A:$F,2,FALSE)</f>
        <v>0</v>
      </c>
      <c r="E223" s="47">
        <f>VLOOKUP($C223,'[1]data dump - 18actual'!$A:$F,3,FALSE)</f>
        <v>0</v>
      </c>
      <c r="F223" s="47">
        <f>VLOOKUP($C223,'[1]data dump - 18actual'!$A:$F,4,FALSE)</f>
        <v>0</v>
      </c>
      <c r="G223" s="47">
        <f>VLOOKUP($C223,'[1]data dump - 18actual'!$A:$F,5,FALSE)</f>
        <v>0</v>
      </c>
      <c r="H223" s="47">
        <f t="shared" si="7"/>
        <v>0</v>
      </c>
      <c r="I223" s="47">
        <f>VLOOKUP(B223,'[1]data dump - 18budget'!B$10:H$219,7,FALSE)</f>
        <v>6804.2135274734201</v>
      </c>
      <c r="J223" s="54">
        <f t="shared" si="8"/>
        <v>-6804.2135274734201</v>
      </c>
    </row>
    <row r="224" spans="1:10">
      <c r="A224" s="50">
        <v>70</v>
      </c>
      <c r="B224" s="50">
        <v>198</v>
      </c>
      <c r="C224" s="46" t="s">
        <v>248</v>
      </c>
      <c r="D224" s="47">
        <f>VLOOKUP($C224,'[1]data dump - 18actual'!$A:$F,2,FALSE)</f>
        <v>0</v>
      </c>
      <c r="E224" s="47">
        <f>VLOOKUP($C224,'[1]data dump - 18actual'!$A:$F,3,FALSE)</f>
        <v>0</v>
      </c>
      <c r="F224" s="47">
        <f>VLOOKUP($C224,'[1]data dump - 18actual'!$A:$F,4,FALSE)</f>
        <v>0</v>
      </c>
      <c r="G224" s="47">
        <f>VLOOKUP($C224,'[1]data dump - 18actual'!$A:$F,5,FALSE)</f>
        <v>0</v>
      </c>
      <c r="H224" s="47">
        <f t="shared" si="7"/>
        <v>0</v>
      </c>
      <c r="I224" s="47">
        <f>VLOOKUP(B224,'[1]data dump - 18budget'!B$10:H$219,7,FALSE)</f>
        <v>0</v>
      </c>
      <c r="J224" s="54">
        <f t="shared" si="8"/>
        <v>0</v>
      </c>
    </row>
    <row r="225" spans="1:10" ht="15.75" thickBot="1">
      <c r="A225" s="50">
        <v>999</v>
      </c>
      <c r="B225" s="50">
        <v>199</v>
      </c>
      <c r="C225" s="46" t="s">
        <v>249</v>
      </c>
      <c r="D225" s="47">
        <f>VLOOKUP($C225,'[1]data dump - 18actual'!$A:$F,2,FALSE)</f>
        <v>0</v>
      </c>
      <c r="E225" s="47">
        <f>VLOOKUP($C225,'[1]data dump - 18actual'!$A:$F,3,FALSE)</f>
        <v>490647.05504943425</v>
      </c>
      <c r="F225" s="47">
        <f>VLOOKUP($C225,'[1]data dump - 18actual'!$A:$F,4,FALSE)</f>
        <v>0</v>
      </c>
      <c r="G225" s="47">
        <f>VLOOKUP($C225,'[1]data dump - 18actual'!$A:$F,5,FALSE)</f>
        <v>0</v>
      </c>
      <c r="H225" s="47">
        <f t="shared" si="7"/>
        <v>490647.05504943425</v>
      </c>
      <c r="I225" s="47">
        <f>VLOOKUP(B225,'[1]data dump - 18budget'!B$10:H$219,7,FALSE)</f>
        <v>491326.62669580168</v>
      </c>
      <c r="J225" s="54">
        <f t="shared" si="8"/>
        <v>-679.57164636743255</v>
      </c>
    </row>
    <row r="226" spans="1:10" ht="15.75" thickTop="1">
      <c r="A226" s="57"/>
      <c r="B226" s="57"/>
      <c r="C226" s="58" t="s">
        <v>361</v>
      </c>
      <c r="D226" s="59">
        <f t="shared" ref="D226:J226" si="9">SUM(D10:D225)</f>
        <v>1340017.182334464</v>
      </c>
      <c r="E226" s="59">
        <f t="shared" si="9"/>
        <v>23263972.095569629</v>
      </c>
      <c r="F226" s="59">
        <f t="shared" si="9"/>
        <v>222344.86909024668</v>
      </c>
      <c r="G226" s="59">
        <f t="shared" si="9"/>
        <v>209592.82658074095</v>
      </c>
      <c r="H226" s="59">
        <f t="shared" si="9"/>
        <v>25035926.973575082</v>
      </c>
      <c r="I226" s="59">
        <f t="shared" si="9"/>
        <v>25419450.539766345</v>
      </c>
      <c r="J226" s="59">
        <f t="shared" si="9"/>
        <v>-387013.71270834695</v>
      </c>
    </row>
    <row r="227" spans="1:10">
      <c r="A227" s="50"/>
      <c r="B227" s="50"/>
      <c r="C227" s="46"/>
      <c r="D227" s="47"/>
      <c r="E227" s="47"/>
      <c r="F227" s="47"/>
      <c r="G227" s="47"/>
      <c r="H227" s="47"/>
      <c r="I227" s="47"/>
      <c r="J227" s="47"/>
    </row>
    <row r="228" spans="1:10">
      <c r="A228" s="50"/>
      <c r="B228" s="50"/>
      <c r="C228" s="46"/>
      <c r="D228" s="47"/>
      <c r="E228" s="47"/>
      <c r="F228" s="47"/>
      <c r="G228" s="47"/>
      <c r="H228" s="47"/>
      <c r="I228" s="47"/>
      <c r="J228" s="47"/>
    </row>
  </sheetData>
  <printOptions horizontalCentered="1"/>
  <pageMargins left="0.7" right="0.7" top="0.75" bottom="0.75" header="0.3" footer="0.3"/>
  <pageSetup scale="72" fitToHeight="0"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3E7D-48B3-45C0-B7F1-9A12D58192C3}">
  <sheetPr>
    <tabColor rgb="FF7030A0"/>
  </sheetPr>
  <dimension ref="A1:M16"/>
  <sheetViews>
    <sheetView workbookViewId="0">
      <selection activeCell="A26" sqref="A26:M26"/>
    </sheetView>
  </sheetViews>
  <sheetFormatPr defaultColWidth="9.140625" defaultRowHeight="15"/>
  <cols>
    <col min="1" max="16384" width="9.140625" style="36"/>
  </cols>
  <sheetData>
    <row r="1" spans="1:13" s="32" customFormat="1" ht="18.75">
      <c r="A1" s="73" t="s">
        <v>337</v>
      </c>
      <c r="B1" s="73"/>
      <c r="C1" s="73"/>
      <c r="D1" s="73"/>
      <c r="E1" s="73"/>
      <c r="F1" s="73"/>
      <c r="G1" s="73"/>
      <c r="H1" s="73"/>
      <c r="I1" s="73"/>
      <c r="J1" s="73"/>
      <c r="K1" s="73"/>
      <c r="L1" s="73"/>
      <c r="M1" s="73"/>
    </row>
    <row r="2" spans="1:13" s="32" customFormat="1" ht="18.75">
      <c r="A2" s="73" t="s">
        <v>338</v>
      </c>
      <c r="B2" s="73"/>
      <c r="C2" s="73"/>
      <c r="D2" s="73"/>
      <c r="E2" s="73"/>
      <c r="F2" s="73"/>
      <c r="G2" s="73"/>
      <c r="H2" s="73"/>
      <c r="I2" s="73"/>
      <c r="J2" s="73"/>
      <c r="K2" s="73"/>
      <c r="L2" s="73"/>
      <c r="M2" s="73"/>
    </row>
    <row r="3" spans="1:13" s="32" customFormat="1" ht="18.75">
      <c r="A3" s="73" t="s">
        <v>481</v>
      </c>
      <c r="B3" s="73"/>
      <c r="C3" s="73"/>
      <c r="D3" s="73"/>
      <c r="E3" s="73"/>
      <c r="F3" s="73"/>
      <c r="G3" s="73"/>
      <c r="H3" s="73"/>
      <c r="I3" s="73"/>
      <c r="J3" s="73"/>
      <c r="K3" s="73"/>
      <c r="L3" s="73"/>
      <c r="M3" s="73"/>
    </row>
    <row r="4" spans="1:13" s="32" customFormat="1" ht="18.75">
      <c r="A4" s="73" t="s">
        <v>339</v>
      </c>
      <c r="B4" s="73"/>
      <c r="C4" s="73"/>
      <c r="D4" s="73"/>
      <c r="E4" s="73"/>
      <c r="F4" s="73"/>
      <c r="G4" s="73"/>
      <c r="H4" s="73"/>
      <c r="I4" s="73"/>
      <c r="J4" s="73"/>
      <c r="K4" s="73"/>
      <c r="L4" s="73"/>
      <c r="M4" s="73"/>
    </row>
    <row r="5" spans="1:13" s="32" customFormat="1" ht="18.75">
      <c r="A5" s="73" t="s">
        <v>482</v>
      </c>
      <c r="B5" s="73"/>
      <c r="C5" s="73"/>
      <c r="D5" s="73"/>
      <c r="E5" s="73"/>
      <c r="F5" s="73"/>
      <c r="G5" s="73"/>
      <c r="H5" s="73"/>
      <c r="I5" s="73"/>
      <c r="J5" s="73"/>
      <c r="K5" s="73"/>
      <c r="L5" s="73"/>
      <c r="M5" s="73"/>
    </row>
    <row r="7" spans="1:13" s="32" customFormat="1" ht="18.75">
      <c r="A7" s="73" t="s">
        <v>342</v>
      </c>
      <c r="B7" s="73"/>
      <c r="C7" s="73"/>
      <c r="D7" s="73"/>
      <c r="E7" s="73"/>
      <c r="F7" s="73"/>
      <c r="G7" s="73"/>
      <c r="H7" s="73"/>
      <c r="I7" s="73"/>
      <c r="J7" s="73"/>
      <c r="K7" s="73"/>
      <c r="L7" s="73"/>
      <c r="M7" s="73"/>
    </row>
    <row r="10" spans="1:13">
      <c r="A10" s="34" t="s">
        <v>343</v>
      </c>
      <c r="B10" s="35" t="s">
        <v>344</v>
      </c>
    </row>
    <row r="11" spans="1:13">
      <c r="A11" s="37"/>
    </row>
    <row r="12" spans="1:13">
      <c r="A12" s="38" t="s">
        <v>345</v>
      </c>
      <c r="B12" s="35" t="s">
        <v>484</v>
      </c>
    </row>
    <row r="13" spans="1:13">
      <c r="A13" s="37"/>
    </row>
    <row r="14" spans="1:13">
      <c r="A14" s="38" t="s">
        <v>346</v>
      </c>
      <c r="B14" s="35" t="s">
        <v>477</v>
      </c>
    </row>
    <row r="15" spans="1:13">
      <c r="A15" s="37"/>
    </row>
    <row r="16" spans="1:13">
      <c r="A16" s="38" t="s">
        <v>347</v>
      </c>
      <c r="B16" s="35" t="s">
        <v>478</v>
      </c>
    </row>
  </sheetData>
  <mergeCells count="6">
    <mergeCell ref="A7:M7"/>
    <mergeCell ref="A1:M1"/>
    <mergeCell ref="A2:M2"/>
    <mergeCell ref="A3:M3"/>
    <mergeCell ref="A4:M4"/>
    <mergeCell ref="A5:M5"/>
  </mergeCells>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BF177-DCB4-4866-BCE1-27ECBBF4B3F7}">
  <sheetPr>
    <tabColor theme="1"/>
  </sheetPr>
  <dimension ref="A1:M12"/>
  <sheetViews>
    <sheetView workbookViewId="0">
      <selection activeCell="A26" sqref="A26:M26"/>
    </sheetView>
  </sheetViews>
  <sheetFormatPr defaultColWidth="9.140625" defaultRowHeight="15"/>
  <cols>
    <col min="1" max="16384" width="9.140625" style="36"/>
  </cols>
  <sheetData>
    <row r="1" spans="1:13" s="32" customFormat="1" ht="18.75">
      <c r="A1" s="73" t="s">
        <v>337</v>
      </c>
      <c r="B1" s="73"/>
      <c r="C1" s="73"/>
      <c r="D1" s="73"/>
      <c r="E1" s="73"/>
      <c r="F1" s="73"/>
      <c r="G1" s="73"/>
      <c r="H1" s="73"/>
      <c r="I1" s="73"/>
      <c r="J1" s="73"/>
      <c r="K1" s="73"/>
      <c r="L1" s="73"/>
      <c r="M1" s="73"/>
    </row>
    <row r="2" spans="1:13" s="32" customFormat="1" ht="18.75">
      <c r="A2" s="73" t="s">
        <v>338</v>
      </c>
      <c r="B2" s="73"/>
      <c r="C2" s="73"/>
      <c r="D2" s="73"/>
      <c r="E2" s="73"/>
      <c r="F2" s="73"/>
      <c r="G2" s="73"/>
      <c r="H2" s="73"/>
      <c r="I2" s="73"/>
      <c r="J2" s="73"/>
      <c r="K2" s="73"/>
      <c r="L2" s="73"/>
      <c r="M2" s="73"/>
    </row>
    <row r="3" spans="1:13" s="32" customFormat="1" ht="18.75">
      <c r="A3" s="73" t="s">
        <v>481</v>
      </c>
      <c r="B3" s="73"/>
      <c r="C3" s="73"/>
      <c r="D3" s="73"/>
      <c r="E3" s="73"/>
      <c r="F3" s="73"/>
      <c r="G3" s="73"/>
      <c r="H3" s="73"/>
      <c r="I3" s="73"/>
      <c r="J3" s="73"/>
      <c r="K3" s="73"/>
      <c r="L3" s="73"/>
      <c r="M3" s="73"/>
    </row>
    <row r="4" spans="1:13" s="32" customFormat="1" ht="18.75">
      <c r="A4" s="73" t="s">
        <v>339</v>
      </c>
      <c r="B4" s="73"/>
      <c r="C4" s="73"/>
      <c r="D4" s="73"/>
      <c r="E4" s="73"/>
      <c r="F4" s="73"/>
      <c r="G4" s="73"/>
      <c r="H4" s="73"/>
      <c r="I4" s="73"/>
      <c r="J4" s="73"/>
      <c r="K4" s="73"/>
      <c r="L4" s="73"/>
      <c r="M4" s="73"/>
    </row>
    <row r="5" spans="1:13" s="32" customFormat="1" ht="18.75">
      <c r="A5" s="73" t="s">
        <v>482</v>
      </c>
      <c r="B5" s="73"/>
      <c r="C5" s="73"/>
      <c r="D5" s="73"/>
      <c r="E5" s="73"/>
      <c r="F5" s="73"/>
      <c r="G5" s="73"/>
      <c r="H5" s="73"/>
      <c r="I5" s="73"/>
      <c r="J5" s="73"/>
      <c r="K5" s="73"/>
      <c r="L5" s="73"/>
      <c r="M5" s="73"/>
    </row>
    <row r="12" spans="1:13" s="32" customFormat="1" ht="18.75">
      <c r="A12" s="73" t="s">
        <v>348</v>
      </c>
      <c r="B12" s="73"/>
      <c r="C12" s="73"/>
      <c r="D12" s="73"/>
      <c r="E12" s="73"/>
      <c r="F12" s="73"/>
      <c r="G12" s="73"/>
      <c r="H12" s="73"/>
      <c r="I12" s="73"/>
      <c r="J12" s="73"/>
      <c r="K12" s="73"/>
      <c r="L12" s="73"/>
      <c r="M12" s="73"/>
    </row>
  </sheetData>
  <mergeCells count="6">
    <mergeCell ref="A12:M12"/>
    <mergeCell ref="A1:M1"/>
    <mergeCell ref="A2:M2"/>
    <mergeCell ref="A3:M3"/>
    <mergeCell ref="A4:M4"/>
    <mergeCell ref="A5:M5"/>
  </mergeCells>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A502A-7904-4085-937F-7F6F111B99B6}">
  <sheetPr>
    <tabColor rgb="FF7030A0"/>
    <pageSetUpPr fitToPage="1"/>
  </sheetPr>
  <dimension ref="A1:M13"/>
  <sheetViews>
    <sheetView workbookViewId="0">
      <selection activeCell="A26" sqref="A26:M26"/>
    </sheetView>
  </sheetViews>
  <sheetFormatPr defaultColWidth="8.85546875" defaultRowHeight="12.75"/>
  <cols>
    <col min="1" max="16384" width="8.85546875" style="32"/>
  </cols>
  <sheetData>
    <row r="1" spans="1:13" ht="18.75">
      <c r="A1" s="73" t="s">
        <v>337</v>
      </c>
      <c r="B1" s="73"/>
      <c r="C1" s="73"/>
      <c r="D1" s="73"/>
      <c r="E1" s="73"/>
      <c r="F1" s="73"/>
      <c r="G1" s="73"/>
      <c r="H1" s="73"/>
      <c r="I1" s="73"/>
      <c r="J1" s="73"/>
      <c r="K1" s="73"/>
      <c r="L1" s="73"/>
      <c r="M1" s="73"/>
    </row>
    <row r="2" spans="1:13" ht="18.75">
      <c r="A2" s="73" t="s">
        <v>338</v>
      </c>
      <c r="B2" s="73"/>
      <c r="C2" s="73"/>
      <c r="D2" s="73"/>
      <c r="E2" s="73"/>
      <c r="F2" s="73"/>
      <c r="G2" s="73"/>
      <c r="H2" s="73"/>
      <c r="I2" s="73"/>
      <c r="J2" s="73"/>
      <c r="K2" s="73"/>
      <c r="L2" s="73"/>
      <c r="M2" s="73"/>
    </row>
    <row r="3" spans="1:13" ht="18.75">
      <c r="A3" s="73" t="s">
        <v>481</v>
      </c>
      <c r="B3" s="73"/>
      <c r="C3" s="73"/>
      <c r="D3" s="73"/>
      <c r="E3" s="73"/>
      <c r="F3" s="73"/>
      <c r="G3" s="73"/>
      <c r="H3" s="73"/>
      <c r="I3" s="73"/>
      <c r="J3" s="73"/>
      <c r="K3" s="73"/>
      <c r="L3" s="73"/>
      <c r="M3" s="73"/>
    </row>
    <row r="4" spans="1:13" ht="18.75">
      <c r="A4" s="73" t="s">
        <v>339</v>
      </c>
      <c r="B4" s="73"/>
      <c r="C4" s="73"/>
      <c r="D4" s="73"/>
      <c r="E4" s="73"/>
      <c r="F4" s="73"/>
      <c r="G4" s="73"/>
      <c r="H4" s="73"/>
      <c r="I4" s="73"/>
      <c r="J4" s="73"/>
      <c r="K4" s="73"/>
      <c r="L4" s="73"/>
      <c r="M4" s="73"/>
    </row>
    <row r="5" spans="1:13" ht="18.75">
      <c r="A5" s="73" t="s">
        <v>482</v>
      </c>
      <c r="B5" s="73"/>
      <c r="C5" s="73"/>
      <c r="D5" s="73"/>
      <c r="E5" s="73"/>
      <c r="F5" s="73"/>
      <c r="G5" s="73"/>
      <c r="H5" s="73"/>
      <c r="I5" s="73"/>
      <c r="J5" s="73"/>
      <c r="K5" s="73"/>
      <c r="L5" s="73"/>
      <c r="M5" s="73"/>
    </row>
    <row r="7" spans="1:13" ht="15.75">
      <c r="A7" s="71" t="s">
        <v>349</v>
      </c>
      <c r="B7" s="71"/>
      <c r="C7" s="71"/>
      <c r="D7" s="71"/>
      <c r="E7" s="71"/>
      <c r="F7" s="71"/>
      <c r="G7" s="71"/>
      <c r="H7" s="71"/>
      <c r="I7" s="71"/>
      <c r="J7" s="71"/>
      <c r="K7" s="71"/>
      <c r="L7" s="71"/>
      <c r="M7" s="71"/>
    </row>
    <row r="9" spans="1:13" ht="38.1" customHeight="1">
      <c r="A9" s="75" t="s">
        <v>485</v>
      </c>
      <c r="B9" s="75"/>
      <c r="C9" s="75"/>
      <c r="D9" s="75"/>
      <c r="E9" s="75"/>
      <c r="F9" s="75"/>
      <c r="G9" s="75"/>
      <c r="H9" s="75"/>
      <c r="I9" s="75"/>
      <c r="J9" s="75"/>
      <c r="K9" s="75"/>
      <c r="L9" s="75"/>
      <c r="M9" s="75"/>
    </row>
    <row r="10" spans="1:13" ht="12.75" customHeight="1"/>
    <row r="11" spans="1:13" ht="109.15" customHeight="1">
      <c r="A11" s="75" t="s">
        <v>350</v>
      </c>
      <c r="B11" s="75"/>
      <c r="C11" s="75"/>
      <c r="D11" s="75"/>
      <c r="E11" s="75"/>
      <c r="F11" s="75"/>
      <c r="G11" s="75"/>
      <c r="H11" s="75"/>
      <c r="I11" s="75"/>
      <c r="J11" s="75"/>
      <c r="K11" s="75"/>
      <c r="L11" s="75"/>
      <c r="M11" s="75"/>
    </row>
    <row r="12" spans="1:13" ht="12.75" customHeight="1"/>
    <row r="13" spans="1:13" ht="87.95" customHeight="1">
      <c r="A13" s="76" t="s">
        <v>486</v>
      </c>
      <c r="B13" s="76"/>
      <c r="C13" s="76"/>
      <c r="D13" s="76"/>
      <c r="E13" s="76"/>
      <c r="F13" s="76"/>
      <c r="G13" s="76"/>
      <c r="H13" s="76"/>
      <c r="I13" s="76"/>
      <c r="J13" s="76"/>
      <c r="K13" s="76"/>
      <c r="L13" s="76"/>
      <c r="M13" s="76"/>
    </row>
  </sheetData>
  <mergeCells count="9">
    <mergeCell ref="A9:M9"/>
    <mergeCell ref="A11:M11"/>
    <mergeCell ref="A13:M13"/>
    <mergeCell ref="A1:M1"/>
    <mergeCell ref="A2:M2"/>
    <mergeCell ref="A3:M3"/>
    <mergeCell ref="A4:M4"/>
    <mergeCell ref="A5:M5"/>
    <mergeCell ref="A7:M7"/>
  </mergeCells>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2B0DF-C7D9-441A-AA15-903DD6F5040B}">
  <sheetPr>
    <tabColor theme="1"/>
  </sheetPr>
  <dimension ref="A1:M12"/>
  <sheetViews>
    <sheetView workbookViewId="0">
      <selection activeCell="A26" sqref="A26:M26"/>
    </sheetView>
  </sheetViews>
  <sheetFormatPr defaultColWidth="9.140625" defaultRowHeight="15"/>
  <cols>
    <col min="1" max="16384" width="9.140625" style="36"/>
  </cols>
  <sheetData>
    <row r="1" spans="1:13" s="32" customFormat="1" ht="18.75">
      <c r="A1" s="73" t="s">
        <v>337</v>
      </c>
      <c r="B1" s="73"/>
      <c r="C1" s="73"/>
      <c r="D1" s="73"/>
      <c r="E1" s="73"/>
      <c r="F1" s="73"/>
      <c r="G1" s="73"/>
      <c r="H1" s="73"/>
      <c r="I1" s="73"/>
      <c r="J1" s="73"/>
      <c r="K1" s="73"/>
      <c r="L1" s="73"/>
      <c r="M1" s="73"/>
    </row>
    <row r="2" spans="1:13" s="32" customFormat="1" ht="18.75">
      <c r="A2" s="73" t="s">
        <v>338</v>
      </c>
      <c r="B2" s="73"/>
      <c r="C2" s="73"/>
      <c r="D2" s="73"/>
      <c r="E2" s="73"/>
      <c r="F2" s="73"/>
      <c r="G2" s="73"/>
      <c r="H2" s="73"/>
      <c r="I2" s="73"/>
      <c r="J2" s="73"/>
      <c r="K2" s="73"/>
      <c r="L2" s="73"/>
      <c r="M2" s="73"/>
    </row>
    <row r="3" spans="1:13" s="32" customFormat="1" ht="18.75">
      <c r="A3" s="73" t="s">
        <v>481</v>
      </c>
      <c r="B3" s="73"/>
      <c r="C3" s="73"/>
      <c r="D3" s="73"/>
      <c r="E3" s="73"/>
      <c r="F3" s="73"/>
      <c r="G3" s="73"/>
      <c r="H3" s="73"/>
      <c r="I3" s="73"/>
      <c r="J3" s="73"/>
      <c r="K3" s="73"/>
      <c r="L3" s="73"/>
      <c r="M3" s="73"/>
    </row>
    <row r="4" spans="1:13" s="32" customFormat="1" ht="18.75">
      <c r="A4" s="73" t="s">
        <v>339</v>
      </c>
      <c r="B4" s="73"/>
      <c r="C4" s="73"/>
      <c r="D4" s="73"/>
      <c r="E4" s="73"/>
      <c r="F4" s="73"/>
      <c r="G4" s="73"/>
      <c r="H4" s="73"/>
      <c r="I4" s="73"/>
      <c r="J4" s="73"/>
      <c r="K4" s="73"/>
      <c r="L4" s="73"/>
      <c r="M4" s="73"/>
    </row>
    <row r="5" spans="1:13" s="32" customFormat="1" ht="18.75">
      <c r="A5" s="73" t="s">
        <v>482</v>
      </c>
      <c r="B5" s="73"/>
      <c r="C5" s="73"/>
      <c r="D5" s="73"/>
      <c r="E5" s="73"/>
      <c r="F5" s="73"/>
      <c r="G5" s="73"/>
      <c r="H5" s="73"/>
      <c r="I5" s="73"/>
      <c r="J5" s="73"/>
      <c r="K5" s="73"/>
      <c r="L5" s="73"/>
      <c r="M5" s="73"/>
    </row>
    <row r="12" spans="1:13" s="32" customFormat="1" ht="18.75">
      <c r="A12" s="73" t="s">
        <v>487</v>
      </c>
      <c r="B12" s="73"/>
      <c r="C12" s="73"/>
      <c r="D12" s="73"/>
      <c r="E12" s="73"/>
      <c r="F12" s="73"/>
      <c r="G12" s="73"/>
      <c r="H12" s="73"/>
      <c r="I12" s="73"/>
      <c r="J12" s="73"/>
      <c r="K12" s="73"/>
      <c r="L12" s="73"/>
      <c r="M12" s="73"/>
    </row>
  </sheetData>
  <mergeCells count="6">
    <mergeCell ref="A12:M12"/>
    <mergeCell ref="A1:M1"/>
    <mergeCell ref="A2:M2"/>
    <mergeCell ref="A3:M3"/>
    <mergeCell ref="A4:M4"/>
    <mergeCell ref="A5:M5"/>
  </mergeCells>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4C7CF-46A8-4111-90A1-CEFF9CD987DA}">
  <sheetPr>
    <tabColor rgb="FF7030A0"/>
  </sheetPr>
  <dimension ref="A1:M1000"/>
  <sheetViews>
    <sheetView showGridLines="0" topLeftCell="A226" zoomScale="80" zoomScaleNormal="80" workbookViewId="0">
      <selection activeCell="A26" sqref="A26:M26"/>
    </sheetView>
  </sheetViews>
  <sheetFormatPr defaultColWidth="9.140625" defaultRowHeight="10.5"/>
  <cols>
    <col min="1" max="1" width="4.5703125" style="1" customWidth="1"/>
    <col min="2" max="2" width="24.7109375" style="1" customWidth="1"/>
    <col min="3" max="12" width="9.42578125" style="1" customWidth="1"/>
    <col min="13" max="13" width="9.140625" style="1" customWidth="1"/>
    <col min="14" max="16384" width="9.140625" style="1"/>
  </cols>
  <sheetData>
    <row r="1" spans="1:12">
      <c r="A1" s="2" t="s">
        <v>0</v>
      </c>
      <c r="L1" s="30"/>
    </row>
    <row r="2" spans="1:12">
      <c r="L2" s="30"/>
    </row>
    <row r="3" spans="1:12">
      <c r="A3" s="4" t="s">
        <v>1</v>
      </c>
      <c r="B3" s="4"/>
      <c r="C3" s="4"/>
      <c r="D3" s="4" t="s">
        <v>2</v>
      </c>
      <c r="E3" s="4"/>
      <c r="F3" s="4"/>
      <c r="G3" s="4"/>
      <c r="H3" s="4" t="s">
        <v>3</v>
      </c>
      <c r="I3" s="4"/>
      <c r="J3" s="4"/>
      <c r="K3" s="4"/>
      <c r="L3" s="31" t="s">
        <v>4</v>
      </c>
    </row>
    <row r="4" spans="1:12">
      <c r="L4" s="30"/>
    </row>
    <row r="5" spans="1:12">
      <c r="A5" s="2" t="s">
        <v>0</v>
      </c>
      <c r="L5" s="30" t="str">
        <f>HYPERLINK("#CAP!A4","1")</f>
        <v>1</v>
      </c>
    </row>
    <row r="6" spans="1:12">
      <c r="L6" s="30"/>
    </row>
    <row r="7" spans="1:12">
      <c r="A7" s="2" t="s">
        <v>5</v>
      </c>
      <c r="L7" s="30" t="str">
        <f>HYPERLINK("#CAP!A38","2")</f>
        <v>2</v>
      </c>
    </row>
    <row r="8" spans="1:12">
      <c r="L8" s="30"/>
    </row>
    <row r="9" spans="1:12">
      <c r="A9" s="2" t="s">
        <v>6</v>
      </c>
      <c r="L9" s="30" t="str">
        <f>HYPERLINK("#CAP!A236","24")</f>
        <v>24</v>
      </c>
    </row>
    <row r="10" spans="1:12">
      <c r="A10" s="1">
        <v>1</v>
      </c>
      <c r="B10" s="1" t="s">
        <v>7</v>
      </c>
      <c r="L10" s="30" t="str">
        <f>HYPERLINK("#CAP!A277","25")</f>
        <v>25</v>
      </c>
    </row>
    <row r="11" spans="1:12">
      <c r="A11" s="1">
        <v>1</v>
      </c>
      <c r="B11" s="1" t="s">
        <v>8</v>
      </c>
      <c r="L11" s="30" t="str">
        <f>HYPERLINK("#CAP!A333","27")</f>
        <v>27</v>
      </c>
    </row>
    <row r="12" spans="1:12">
      <c r="A12" s="1">
        <v>1</v>
      </c>
      <c r="B12" s="1" t="s">
        <v>9</v>
      </c>
      <c r="D12" s="1" t="s">
        <v>491</v>
      </c>
      <c r="H12" s="1" t="s">
        <v>10</v>
      </c>
      <c r="L12" s="30" t="str">
        <f>HYPERLINK("#CAP!A344","28")</f>
        <v>28</v>
      </c>
    </row>
    <row r="13" spans="1:12">
      <c r="A13" s="1">
        <v>1</v>
      </c>
      <c r="B13" s="1" t="s">
        <v>11</v>
      </c>
      <c r="D13" s="1" t="s">
        <v>12</v>
      </c>
      <c r="H13" s="1" t="s">
        <v>13</v>
      </c>
      <c r="L13" s="30" t="str">
        <f>HYPERLINK("#CAP!A373","29")</f>
        <v>29</v>
      </c>
    </row>
    <row r="14" spans="1:12">
      <c r="A14" s="1">
        <v>1</v>
      </c>
      <c r="B14" s="1" t="s">
        <v>14</v>
      </c>
      <c r="D14" s="1" t="s">
        <v>15</v>
      </c>
      <c r="H14" s="1" t="s">
        <v>13</v>
      </c>
      <c r="L14" s="30" t="str">
        <f>HYPERLINK("#CAP!A385","30")</f>
        <v>30</v>
      </c>
    </row>
    <row r="15" spans="1:12">
      <c r="A15" s="1">
        <v>1</v>
      </c>
      <c r="B15" s="1" t="s">
        <v>16</v>
      </c>
      <c r="D15" s="1" t="s">
        <v>17</v>
      </c>
      <c r="H15" s="1" t="s">
        <v>13</v>
      </c>
      <c r="L15" s="30" t="str">
        <f>HYPERLINK("#CAP!A397","31")</f>
        <v>31</v>
      </c>
    </row>
    <row r="16" spans="1:12">
      <c r="A16" s="1">
        <v>1</v>
      </c>
      <c r="B16" s="1" t="s">
        <v>18</v>
      </c>
      <c r="D16" s="1" t="s">
        <v>19</v>
      </c>
      <c r="H16" s="1" t="s">
        <v>20</v>
      </c>
      <c r="L16" s="30"/>
    </row>
    <row r="17" spans="1:12">
      <c r="A17" s="1">
        <v>1</v>
      </c>
      <c r="B17" s="1" t="s">
        <v>21</v>
      </c>
      <c r="D17" s="1" t="s">
        <v>19</v>
      </c>
      <c r="H17" s="1" t="s">
        <v>20</v>
      </c>
      <c r="L17" s="30"/>
    </row>
    <row r="18" spans="1:12">
      <c r="A18" s="1">
        <v>1</v>
      </c>
      <c r="B18" s="1" t="s">
        <v>22</v>
      </c>
      <c r="D18" s="1" t="s">
        <v>19</v>
      </c>
      <c r="H18" s="1" t="s">
        <v>20</v>
      </c>
      <c r="L18" s="30"/>
    </row>
    <row r="19" spans="1:12">
      <c r="A19" s="1">
        <v>1</v>
      </c>
      <c r="B19" s="1" t="s">
        <v>23</v>
      </c>
      <c r="L19" s="30" t="str">
        <f>HYPERLINK("#CAP!A409","32")</f>
        <v>32</v>
      </c>
    </row>
    <row r="20" spans="1:12">
      <c r="L20" s="30"/>
    </row>
    <row r="21" spans="1:12">
      <c r="A21" s="2" t="s">
        <v>24</v>
      </c>
      <c r="L21" s="30" t="str">
        <f>HYPERLINK("#CAP!A432","33")</f>
        <v>33</v>
      </c>
    </row>
    <row r="22" spans="1:12">
      <c r="A22" s="1">
        <v>2</v>
      </c>
      <c r="B22" s="1" t="s">
        <v>7</v>
      </c>
      <c r="L22" s="30" t="str">
        <f>HYPERLINK("#CAP!A473","34")</f>
        <v>34</v>
      </c>
    </row>
    <row r="23" spans="1:12">
      <c r="A23" s="1">
        <v>2</v>
      </c>
      <c r="B23" s="1" t="s">
        <v>8</v>
      </c>
      <c r="L23" s="30" t="str">
        <f>HYPERLINK("#CAP!A497","35")</f>
        <v>35</v>
      </c>
    </row>
    <row r="24" spans="1:12">
      <c r="A24" s="1">
        <v>2</v>
      </c>
      <c r="B24" s="1" t="s">
        <v>11</v>
      </c>
      <c r="D24" s="1" t="s">
        <v>25</v>
      </c>
      <c r="H24" s="1" t="s">
        <v>26</v>
      </c>
      <c r="L24" s="30" t="str">
        <f>HYPERLINK("#CAP!A508","36")</f>
        <v>36</v>
      </c>
    </row>
    <row r="25" spans="1:12">
      <c r="A25" s="1">
        <v>2</v>
      </c>
      <c r="B25" s="1" t="s">
        <v>23</v>
      </c>
      <c r="L25" s="30" t="str">
        <f>HYPERLINK("#CAP!A656","40")</f>
        <v>40</v>
      </c>
    </row>
    <row r="26" spans="1:12">
      <c r="L26" s="30"/>
    </row>
    <row r="27" spans="1:12">
      <c r="A27" s="2" t="s">
        <v>27</v>
      </c>
      <c r="L27" s="30" t="str">
        <f>HYPERLINK("#CAP!A801","44")</f>
        <v>44</v>
      </c>
    </row>
    <row r="28" spans="1:12">
      <c r="A28" s="1">
        <v>3</v>
      </c>
      <c r="B28" s="1" t="s">
        <v>7</v>
      </c>
      <c r="L28" s="30" t="str">
        <f>HYPERLINK("#CAP!A842","45")</f>
        <v>45</v>
      </c>
    </row>
    <row r="29" spans="1:12">
      <c r="A29" s="1">
        <v>3</v>
      </c>
      <c r="B29" s="1" t="s">
        <v>8</v>
      </c>
      <c r="L29" s="30" t="str">
        <f>HYPERLINK("#CAP!A866","46")</f>
        <v>46</v>
      </c>
    </row>
    <row r="30" spans="1:12">
      <c r="A30" s="1">
        <v>3</v>
      </c>
      <c r="B30" s="1" t="s">
        <v>14</v>
      </c>
      <c r="D30" s="1" t="s">
        <v>492</v>
      </c>
      <c r="H30" s="1" t="s">
        <v>28</v>
      </c>
      <c r="L30" s="30" t="str">
        <f>HYPERLINK("#CAP!A877","47")</f>
        <v>47</v>
      </c>
    </row>
    <row r="31" spans="1:12">
      <c r="A31" s="1">
        <v>3</v>
      </c>
      <c r="B31" s="1" t="s">
        <v>23</v>
      </c>
      <c r="L31" s="30" t="str">
        <f>HYPERLINK("#CAP!A895","48")</f>
        <v>48</v>
      </c>
    </row>
    <row r="32" spans="1:12">
      <c r="L32" s="30"/>
    </row>
    <row r="33" spans="1:12">
      <c r="A33" s="2" t="s">
        <v>29</v>
      </c>
      <c r="L33" s="30" t="str">
        <f>HYPERLINK("#CAP!A907","49")</f>
        <v>49</v>
      </c>
    </row>
    <row r="34" spans="1:12">
      <c r="A34" s="1">
        <v>4</v>
      </c>
      <c r="B34" s="1" t="s">
        <v>7</v>
      </c>
      <c r="L34" s="30" t="str">
        <f>HYPERLINK("#CAP!A948","50")</f>
        <v>50</v>
      </c>
    </row>
    <row r="35" spans="1:12">
      <c r="A35" s="1">
        <v>4</v>
      </c>
      <c r="B35" s="1" t="s">
        <v>8</v>
      </c>
      <c r="L35" s="30" t="str">
        <f>HYPERLINK("#CAP!A972","51")</f>
        <v>51</v>
      </c>
    </row>
    <row r="36" spans="1:12">
      <c r="A36" s="1">
        <v>4</v>
      </c>
      <c r="B36" s="1" t="s">
        <v>16</v>
      </c>
      <c r="D36" s="1" t="s">
        <v>30</v>
      </c>
      <c r="H36" s="1" t="s">
        <v>31</v>
      </c>
      <c r="L36" s="30" t="str">
        <f>HYPERLINK("#CAP!A983","52")</f>
        <v>52</v>
      </c>
    </row>
    <row r="37" spans="1:12">
      <c r="A37" s="1">
        <v>4</v>
      </c>
      <c r="B37" s="1" t="s">
        <v>23</v>
      </c>
      <c r="L37" s="30" t="str">
        <f>HYPERLINK("#CAP!A995","53")</f>
        <v>53</v>
      </c>
    </row>
    <row r="38" spans="1:12">
      <c r="A38" s="2" t="s">
        <v>5</v>
      </c>
      <c r="L38" s="30"/>
    </row>
    <row r="39" spans="1:12">
      <c r="L39" s="30"/>
    </row>
    <row r="40" spans="1:12" ht="65.099999999999994" customHeight="1">
      <c r="A40" s="6"/>
      <c r="B40" s="8" t="s">
        <v>32</v>
      </c>
      <c r="C40" s="6" t="s">
        <v>33</v>
      </c>
      <c r="D40" s="6" t="s">
        <v>34</v>
      </c>
      <c r="E40" s="6" t="s">
        <v>35</v>
      </c>
      <c r="F40" s="6" t="s">
        <v>36</v>
      </c>
      <c r="G40" s="6" t="s">
        <v>37</v>
      </c>
      <c r="H40" s="6" t="s">
        <v>38</v>
      </c>
      <c r="I40" s="6" t="s">
        <v>39</v>
      </c>
      <c r="J40" s="6" t="s">
        <v>40</v>
      </c>
      <c r="K40" s="6" t="s">
        <v>41</v>
      </c>
      <c r="L40" s="6" t="s">
        <v>42</v>
      </c>
    </row>
    <row r="41" spans="1:12">
      <c r="A41" s="1">
        <v>1</v>
      </c>
      <c r="B41" s="1" t="str">
        <f>HYPERLINK("#alloc_1","1030 - ATTORNEY GENERAL")</f>
        <v>1030 - ATTORNEY GENERAL</v>
      </c>
      <c r="C41" s="7">
        <v>153386.26910628728</v>
      </c>
      <c r="D41" s="7">
        <v>18686.118416819885</v>
      </c>
      <c r="E41" s="7">
        <v>58996.3377567977</v>
      </c>
      <c r="F41" s="7">
        <v>12337.066435946275</v>
      </c>
      <c r="G41" s="7">
        <v>86953.058023908321</v>
      </c>
      <c r="H41" s="7">
        <v>349974.90165063727</v>
      </c>
      <c r="I41" s="7">
        <v>40101.207730018534</v>
      </c>
      <c r="J41" s="7">
        <v>199608.58604070888</v>
      </c>
      <c r="K41" s="7">
        <v>290692.19396387239</v>
      </c>
      <c r="L41" s="7">
        <v>48385.466975885298</v>
      </c>
    </row>
    <row r="42" spans="1:12">
      <c r="A42" s="1">
        <v>2</v>
      </c>
      <c r="B42" s="1" t="str">
        <f>HYPERLINK("#alloc_2","1030 - AGENCY LEGAL SERVICES")</f>
        <v>1030 - AGENCY LEGAL SERVICES</v>
      </c>
      <c r="C42" s="1">
        <v>0</v>
      </c>
      <c r="D42" s="1">
        <v>0</v>
      </c>
      <c r="E42" s="1">
        <v>0</v>
      </c>
      <c r="F42" s="1">
        <v>0</v>
      </c>
      <c r="G42" s="1">
        <v>0</v>
      </c>
      <c r="H42" s="1">
        <v>0</v>
      </c>
      <c r="I42" s="1">
        <v>0</v>
      </c>
      <c r="J42" s="1">
        <v>0</v>
      </c>
      <c r="K42" s="1">
        <v>0</v>
      </c>
      <c r="L42" s="1">
        <v>0</v>
      </c>
    </row>
    <row r="43" spans="1:12">
      <c r="A43" s="1">
        <v>3</v>
      </c>
      <c r="B43" s="1" t="str">
        <f>HYPERLINK("#alloc_3","1030 - INVESTIGATIONS ADMIN")</f>
        <v>1030 - INVESTIGATIONS ADMIN</v>
      </c>
      <c r="C43" s="1">
        <v>74329.8299533315</v>
      </c>
      <c r="D43" s="1">
        <v>0</v>
      </c>
      <c r="E43" s="1">
        <v>24776.609984443832</v>
      </c>
      <c r="F43" s="1">
        <v>0</v>
      </c>
      <c r="G43" s="1">
        <v>0</v>
      </c>
      <c r="H43" s="1">
        <v>89195.7959439978</v>
      </c>
      <c r="I43" s="1">
        <v>9910.643993777534</v>
      </c>
      <c r="J43" s="1">
        <v>44597.897971998893</v>
      </c>
      <c r="K43" s="1">
        <v>0</v>
      </c>
      <c r="L43" s="1">
        <v>0</v>
      </c>
    </row>
    <row r="44" spans="1:12">
      <c r="A44" s="1">
        <v>4</v>
      </c>
      <c r="B44" s="1" t="str">
        <f>HYPERLINK("#alloc_4","1030 - NDOT CLAIMS ADJUSTORS")</f>
        <v>1030 - NDOT CLAIMS ADJUSTORS</v>
      </c>
      <c r="C44" s="1">
        <v>0</v>
      </c>
      <c r="D44" s="1">
        <v>0</v>
      </c>
      <c r="E44" s="1">
        <v>0</v>
      </c>
      <c r="F44" s="1">
        <v>0</v>
      </c>
      <c r="G44" s="1">
        <v>0</v>
      </c>
      <c r="H44" s="1">
        <v>0</v>
      </c>
      <c r="I44" s="1">
        <v>0</v>
      </c>
      <c r="J44" s="1">
        <v>0</v>
      </c>
      <c r="K44" s="1">
        <v>0</v>
      </c>
      <c r="L44" s="1">
        <v>0</v>
      </c>
    </row>
    <row r="46" spans="1:12" ht="11.25" thickBot="1">
      <c r="A46" s="2" t="s">
        <v>43</v>
      </c>
      <c r="C46" s="9">
        <v>227716.09905961875</v>
      </c>
      <c r="D46" s="9">
        <v>18686.118416819885</v>
      </c>
      <c r="E46" s="9">
        <v>83772.947741241544</v>
      </c>
      <c r="F46" s="9">
        <v>12337.066435946275</v>
      </c>
      <c r="G46" s="9">
        <v>86953.058023908321</v>
      </c>
      <c r="H46" s="9">
        <v>439170.69759463507</v>
      </c>
      <c r="I46" s="9">
        <v>50011.851723796062</v>
      </c>
      <c r="J46" s="9">
        <v>244206.48401270778</v>
      </c>
      <c r="K46" s="9">
        <v>290692.19396387239</v>
      </c>
      <c r="L46" s="9">
        <v>48385.466975885298</v>
      </c>
    </row>
    <row r="47" spans="1:12" ht="11.25" thickTop="1">
      <c r="A47" s="2" t="s">
        <v>5</v>
      </c>
    </row>
    <row r="49" spans="1:12" ht="65.099999999999994" customHeight="1">
      <c r="A49" s="6"/>
      <c r="B49" s="8" t="s">
        <v>32</v>
      </c>
      <c r="C49" s="6" t="s">
        <v>44</v>
      </c>
      <c r="D49" s="6" t="s">
        <v>45</v>
      </c>
      <c r="E49" s="6" t="s">
        <v>46</v>
      </c>
      <c r="F49" s="6" t="s">
        <v>47</v>
      </c>
      <c r="G49" s="6" t="s">
        <v>48</v>
      </c>
      <c r="H49" s="6" t="s">
        <v>49</v>
      </c>
      <c r="I49" s="6" t="s">
        <v>50</v>
      </c>
      <c r="J49" s="6" t="s">
        <v>51</v>
      </c>
      <c r="K49" s="6" t="s">
        <v>52</v>
      </c>
      <c r="L49" s="6" t="s">
        <v>53</v>
      </c>
    </row>
    <row r="50" spans="1:12">
      <c r="A50" s="1">
        <v>1</v>
      </c>
      <c r="B50" s="1" t="str">
        <f>HYPERLINK("#alloc_1","1030 - ATTORNEY GENERAL")</f>
        <v>1030 - ATTORNEY GENERAL</v>
      </c>
      <c r="C50" s="7">
        <v>14359.626139308622</v>
      </c>
      <c r="D50" s="7">
        <v>8400.0564826488026</v>
      </c>
      <c r="E50" s="7">
        <v>10671.02768566391</v>
      </c>
      <c r="F50" s="7">
        <v>18500.170156925069</v>
      </c>
      <c r="G50" s="7">
        <v>230792.44556559084</v>
      </c>
      <c r="H50" s="7">
        <v>0</v>
      </c>
      <c r="I50" s="7">
        <v>0</v>
      </c>
      <c r="J50" s="7">
        <v>0</v>
      </c>
      <c r="K50" s="7">
        <v>0</v>
      </c>
      <c r="L50" s="7">
        <v>0</v>
      </c>
    </row>
    <row r="51" spans="1:12">
      <c r="A51" s="1">
        <v>2</v>
      </c>
      <c r="B51" s="1" t="str">
        <f>HYPERLINK("#alloc_2","1030 - AGENCY LEGAL SERVICES")</f>
        <v>1030 - AGENCY LEGAL SERVICES</v>
      </c>
      <c r="C51" s="1">
        <v>0</v>
      </c>
      <c r="D51" s="1">
        <v>0</v>
      </c>
      <c r="E51" s="1">
        <v>0</v>
      </c>
      <c r="F51" s="1">
        <v>0</v>
      </c>
      <c r="G51" s="1">
        <v>0</v>
      </c>
      <c r="H51" s="1">
        <v>48539.710996605419</v>
      </c>
      <c r="I51" s="1">
        <v>451.4482049535473</v>
      </c>
      <c r="J51" s="1">
        <v>1751.6190352197636</v>
      </c>
      <c r="K51" s="1">
        <v>1083.4756918885134</v>
      </c>
      <c r="L51" s="1">
        <v>4026.9179881856417</v>
      </c>
    </row>
    <row r="52" spans="1:12">
      <c r="A52" s="1">
        <v>3</v>
      </c>
      <c r="B52" s="1" t="str">
        <f>HYPERLINK("#alloc_3","1030 - INVESTIGATIONS ADMIN")</f>
        <v>1030 - INVESTIGATIONS ADMIN</v>
      </c>
      <c r="C52" s="1">
        <v>0</v>
      </c>
      <c r="D52" s="1">
        <v>0</v>
      </c>
      <c r="E52" s="1">
        <v>4955.3219968887661</v>
      </c>
      <c r="F52" s="1">
        <v>0</v>
      </c>
      <c r="G52" s="1">
        <v>19821.287987555068</v>
      </c>
      <c r="H52" s="1">
        <v>0</v>
      </c>
      <c r="I52" s="1">
        <v>0</v>
      </c>
      <c r="J52" s="1">
        <v>0</v>
      </c>
      <c r="K52" s="1">
        <v>0</v>
      </c>
      <c r="L52" s="1">
        <v>0</v>
      </c>
    </row>
    <row r="53" spans="1:12">
      <c r="A53" s="1">
        <v>4</v>
      </c>
      <c r="B53" s="1" t="str">
        <f>HYPERLINK("#alloc_4","1030 - NDOT CLAIMS ADJUSTORS")</f>
        <v>1030 - NDOT CLAIMS ADJUSTORS</v>
      </c>
      <c r="C53" s="1">
        <v>0</v>
      </c>
      <c r="D53" s="1">
        <v>0</v>
      </c>
      <c r="E53" s="1">
        <v>0</v>
      </c>
      <c r="F53" s="1">
        <v>0</v>
      </c>
      <c r="G53" s="1">
        <v>0</v>
      </c>
      <c r="H53" s="1">
        <v>0</v>
      </c>
      <c r="I53" s="1">
        <v>0</v>
      </c>
      <c r="J53" s="1">
        <v>0</v>
      </c>
      <c r="K53" s="1">
        <v>0</v>
      </c>
      <c r="L53" s="1">
        <v>0</v>
      </c>
    </row>
    <row r="55" spans="1:12" ht="11.25" thickBot="1">
      <c r="A55" s="2" t="s">
        <v>43</v>
      </c>
      <c r="C55" s="9">
        <v>14359.626139308622</v>
      </c>
      <c r="D55" s="9">
        <v>8400.0564826488026</v>
      </c>
      <c r="E55" s="9">
        <v>15626.349682552674</v>
      </c>
      <c r="F55" s="9">
        <v>18500.170156925069</v>
      </c>
      <c r="G55" s="9">
        <v>250613.73355314592</v>
      </c>
      <c r="H55" s="9">
        <v>48539.710996605419</v>
      </c>
      <c r="I55" s="9">
        <v>451.4482049535473</v>
      </c>
      <c r="J55" s="9">
        <v>1751.6190352197636</v>
      </c>
      <c r="K55" s="9">
        <v>1083.4756918885134</v>
      </c>
      <c r="L55" s="9">
        <v>4026.9179881856417</v>
      </c>
    </row>
    <row r="56" spans="1:12" ht="11.25" thickTop="1">
      <c r="A56" s="2" t="s">
        <v>5</v>
      </c>
    </row>
    <row r="58" spans="1:12" ht="65.099999999999994" customHeight="1">
      <c r="A58" s="6"/>
      <c r="B58" s="8" t="s">
        <v>32</v>
      </c>
      <c r="C58" s="6" t="s">
        <v>54</v>
      </c>
      <c r="D58" s="6" t="s">
        <v>55</v>
      </c>
      <c r="E58" s="6" t="s">
        <v>56</v>
      </c>
      <c r="F58" s="6" t="s">
        <v>57</v>
      </c>
      <c r="G58" s="6" t="s">
        <v>58</v>
      </c>
      <c r="H58" s="6" t="s">
        <v>59</v>
      </c>
      <c r="I58" s="6" t="s">
        <v>60</v>
      </c>
      <c r="J58" s="6" t="s">
        <v>61</v>
      </c>
      <c r="K58" s="6" t="s">
        <v>62</v>
      </c>
      <c r="L58" s="6" t="s">
        <v>63</v>
      </c>
    </row>
    <row r="59" spans="1:12">
      <c r="A59" s="1">
        <v>1</v>
      </c>
      <c r="B59" s="1" t="str">
        <f>HYPERLINK("#alloc_1","1030 - ATTORNEY GENERAL")</f>
        <v>1030 - ATTORNEY GENERAL</v>
      </c>
      <c r="C59" s="7">
        <v>0</v>
      </c>
      <c r="D59" s="7">
        <v>0</v>
      </c>
      <c r="E59" s="7">
        <v>0</v>
      </c>
      <c r="F59" s="7">
        <v>0</v>
      </c>
      <c r="G59" s="7">
        <v>0</v>
      </c>
      <c r="H59" s="7">
        <v>0</v>
      </c>
      <c r="I59" s="7">
        <v>0</v>
      </c>
      <c r="J59" s="7">
        <v>0</v>
      </c>
      <c r="K59" s="7">
        <v>0</v>
      </c>
      <c r="L59" s="7">
        <v>0</v>
      </c>
    </row>
    <row r="60" spans="1:12">
      <c r="A60" s="1">
        <v>2</v>
      </c>
      <c r="B60" s="1" t="str">
        <f>HYPERLINK("#alloc_2","1030 - AGENCY LEGAL SERVICES")</f>
        <v>1030 - AGENCY LEGAL SERVICES</v>
      </c>
      <c r="C60" s="1">
        <v>113349.61529973667</v>
      </c>
      <c r="D60" s="1">
        <v>11647.36368780152</v>
      </c>
      <c r="E60" s="1">
        <v>24649.071990463686</v>
      </c>
      <c r="F60" s="1">
        <v>15277.007255628043</v>
      </c>
      <c r="G60" s="1">
        <v>1101.5336200866557</v>
      </c>
      <c r="H60" s="1">
        <v>0</v>
      </c>
      <c r="I60" s="1">
        <v>246319.16958675455</v>
      </c>
      <c r="J60" s="1">
        <v>4604.7716905261832</v>
      </c>
      <c r="K60" s="1">
        <v>66344.82819997333</v>
      </c>
      <c r="L60" s="1">
        <v>0</v>
      </c>
    </row>
    <row r="61" spans="1:12">
      <c r="A61" s="1">
        <v>3</v>
      </c>
      <c r="B61" s="1" t="str">
        <f>HYPERLINK("#alloc_3","1030 - INVESTIGATIONS ADMIN")</f>
        <v>1030 - INVESTIGATIONS ADMIN</v>
      </c>
      <c r="C61" s="1">
        <v>0</v>
      </c>
      <c r="D61" s="1">
        <v>0</v>
      </c>
      <c r="E61" s="1">
        <v>0</v>
      </c>
      <c r="F61" s="1">
        <v>0</v>
      </c>
      <c r="G61" s="1">
        <v>0</v>
      </c>
      <c r="H61" s="1">
        <v>0</v>
      </c>
      <c r="I61" s="1">
        <v>0</v>
      </c>
      <c r="J61" s="1">
        <v>0</v>
      </c>
      <c r="K61" s="1">
        <v>0</v>
      </c>
      <c r="L61" s="1">
        <v>0</v>
      </c>
    </row>
    <row r="62" spans="1:12">
      <c r="A62" s="1">
        <v>4</v>
      </c>
      <c r="B62" s="1" t="str">
        <f>HYPERLINK("#alloc_4","1030 - NDOT CLAIMS ADJUSTORS")</f>
        <v>1030 - NDOT CLAIMS ADJUSTORS</v>
      </c>
      <c r="C62" s="1">
        <v>0</v>
      </c>
      <c r="D62" s="1">
        <v>0</v>
      </c>
      <c r="E62" s="1">
        <v>0</v>
      </c>
      <c r="F62" s="1">
        <v>0</v>
      </c>
      <c r="G62" s="1">
        <v>0</v>
      </c>
      <c r="H62" s="1">
        <v>0</v>
      </c>
      <c r="I62" s="1">
        <v>0</v>
      </c>
      <c r="J62" s="1">
        <v>0</v>
      </c>
      <c r="K62" s="1">
        <v>0</v>
      </c>
      <c r="L62" s="1">
        <v>0</v>
      </c>
    </row>
    <row r="64" spans="1:12" ht="11.25" thickBot="1">
      <c r="A64" s="2" t="s">
        <v>43</v>
      </c>
      <c r="C64" s="9">
        <v>113349.61529973667</v>
      </c>
      <c r="D64" s="9">
        <v>11647.36368780152</v>
      </c>
      <c r="E64" s="9">
        <v>24649.071990463686</v>
      </c>
      <c r="F64" s="9">
        <v>15277.007255628043</v>
      </c>
      <c r="G64" s="9">
        <v>1101.5336200866557</v>
      </c>
      <c r="H64" s="9">
        <v>0</v>
      </c>
      <c r="I64" s="9">
        <v>246319.16958675455</v>
      </c>
      <c r="J64" s="9">
        <v>4604.7716905261832</v>
      </c>
      <c r="K64" s="9">
        <v>66344.82819997333</v>
      </c>
      <c r="L64" s="9">
        <v>0</v>
      </c>
    </row>
    <row r="65" spans="1:12" ht="11.25" thickTop="1">
      <c r="A65" s="2" t="s">
        <v>5</v>
      </c>
    </row>
    <row r="67" spans="1:12" ht="65.099999999999994" customHeight="1">
      <c r="A67" s="6"/>
      <c r="B67" s="8" t="s">
        <v>32</v>
      </c>
      <c r="C67" s="6" t="s">
        <v>64</v>
      </c>
      <c r="D67" s="6" t="s">
        <v>65</v>
      </c>
      <c r="E67" s="6" t="s">
        <v>66</v>
      </c>
      <c r="F67" s="6" t="s">
        <v>67</v>
      </c>
      <c r="G67" s="6" t="s">
        <v>68</v>
      </c>
      <c r="H67" s="6" t="s">
        <v>69</v>
      </c>
      <c r="I67" s="6" t="s">
        <v>70</v>
      </c>
      <c r="J67" s="6" t="s">
        <v>71</v>
      </c>
      <c r="K67" s="6" t="s">
        <v>72</v>
      </c>
      <c r="L67" s="6" t="s">
        <v>73</v>
      </c>
    </row>
    <row r="68" spans="1:12">
      <c r="A68" s="1">
        <v>1</v>
      </c>
      <c r="B68" s="1" t="str">
        <f>HYPERLINK("#alloc_1","1030 - ATTORNEY GENERAL")</f>
        <v>1030 - ATTORNEY GENERAL</v>
      </c>
      <c r="C68" s="7">
        <v>0</v>
      </c>
      <c r="D68" s="7">
        <v>0</v>
      </c>
      <c r="E68" s="7">
        <v>0</v>
      </c>
      <c r="F68" s="7">
        <v>0</v>
      </c>
      <c r="G68" s="7">
        <v>0</v>
      </c>
      <c r="H68" s="7">
        <v>0</v>
      </c>
      <c r="I68" s="7">
        <v>0</v>
      </c>
      <c r="J68" s="7">
        <v>0</v>
      </c>
      <c r="K68" s="7">
        <v>0</v>
      </c>
      <c r="L68" s="7">
        <v>0</v>
      </c>
    </row>
    <row r="69" spans="1:12">
      <c r="A69" s="1">
        <v>2</v>
      </c>
      <c r="B69" s="1" t="str">
        <f>HYPERLINK("#alloc_2","1030 - AGENCY LEGAL SERVICES")</f>
        <v>1030 - AGENCY LEGAL SERVICES</v>
      </c>
      <c r="C69" s="1">
        <v>0</v>
      </c>
      <c r="D69" s="1">
        <v>6013.2900899812503</v>
      </c>
      <c r="E69" s="1">
        <v>22274.454432408031</v>
      </c>
      <c r="F69" s="1">
        <v>0</v>
      </c>
      <c r="G69" s="1">
        <v>30382.46419337374</v>
      </c>
      <c r="H69" s="1">
        <v>112392.54510523514</v>
      </c>
      <c r="I69" s="1">
        <v>1435.6052917522804</v>
      </c>
      <c r="J69" s="1">
        <v>14076.155030451608</v>
      </c>
      <c r="K69" s="1">
        <v>0</v>
      </c>
      <c r="L69" s="1">
        <v>36.115856396283789</v>
      </c>
    </row>
    <row r="70" spans="1:12">
      <c r="A70" s="1">
        <v>3</v>
      </c>
      <c r="B70" s="1" t="str">
        <f>HYPERLINK("#alloc_3","1030 - INVESTIGATIONS ADMIN")</f>
        <v>1030 - INVESTIGATIONS ADMIN</v>
      </c>
      <c r="C70" s="1">
        <v>0</v>
      </c>
      <c r="D70" s="1">
        <v>0</v>
      </c>
      <c r="E70" s="1">
        <v>0</v>
      </c>
      <c r="F70" s="1">
        <v>0</v>
      </c>
      <c r="G70" s="1">
        <v>0</v>
      </c>
      <c r="H70" s="1">
        <v>0</v>
      </c>
      <c r="I70" s="1">
        <v>0</v>
      </c>
      <c r="J70" s="1">
        <v>0</v>
      </c>
      <c r="K70" s="1">
        <v>0</v>
      </c>
      <c r="L70" s="1">
        <v>0</v>
      </c>
    </row>
    <row r="71" spans="1:12">
      <c r="A71" s="1">
        <v>4</v>
      </c>
      <c r="B71" s="1" t="str">
        <f>HYPERLINK("#alloc_4","1030 - NDOT CLAIMS ADJUSTORS")</f>
        <v>1030 - NDOT CLAIMS ADJUSTORS</v>
      </c>
      <c r="C71" s="1">
        <v>0</v>
      </c>
      <c r="D71" s="1">
        <v>0</v>
      </c>
      <c r="E71" s="1">
        <v>0</v>
      </c>
      <c r="F71" s="1">
        <v>0</v>
      </c>
      <c r="G71" s="1">
        <v>0</v>
      </c>
      <c r="H71" s="1">
        <v>0</v>
      </c>
      <c r="I71" s="1">
        <v>0</v>
      </c>
      <c r="J71" s="1">
        <v>0</v>
      </c>
      <c r="K71" s="1">
        <v>0</v>
      </c>
      <c r="L71" s="1">
        <v>0</v>
      </c>
    </row>
    <row r="73" spans="1:12" ht="11.25" thickBot="1">
      <c r="A73" s="2" t="s">
        <v>43</v>
      </c>
      <c r="C73" s="9">
        <v>0</v>
      </c>
      <c r="D73" s="9">
        <v>6013.2900899812503</v>
      </c>
      <c r="E73" s="9">
        <v>22274.454432408031</v>
      </c>
      <c r="F73" s="9">
        <v>0</v>
      </c>
      <c r="G73" s="9">
        <v>30382.46419337374</v>
      </c>
      <c r="H73" s="9">
        <v>112392.54510523514</v>
      </c>
      <c r="I73" s="9">
        <v>1435.6052917522804</v>
      </c>
      <c r="J73" s="9">
        <v>14076.155030451608</v>
      </c>
      <c r="K73" s="9">
        <v>0</v>
      </c>
      <c r="L73" s="9">
        <v>36.115856396283789</v>
      </c>
    </row>
    <row r="74" spans="1:12" ht="11.25" thickTop="1">
      <c r="A74" s="2" t="s">
        <v>5</v>
      </c>
    </row>
    <row r="76" spans="1:12" ht="65.099999999999994" customHeight="1">
      <c r="A76" s="6"/>
      <c r="B76" s="8" t="s">
        <v>32</v>
      </c>
      <c r="C76" s="6" t="s">
        <v>74</v>
      </c>
      <c r="D76" s="6" t="s">
        <v>75</v>
      </c>
      <c r="E76" s="6" t="s">
        <v>76</v>
      </c>
      <c r="F76" s="6" t="s">
        <v>77</v>
      </c>
      <c r="G76" s="6" t="s">
        <v>78</v>
      </c>
      <c r="H76" s="6" t="s">
        <v>79</v>
      </c>
      <c r="I76" s="6" t="s">
        <v>80</v>
      </c>
      <c r="J76" s="6" t="s">
        <v>81</v>
      </c>
      <c r="K76" s="6" t="s">
        <v>82</v>
      </c>
      <c r="L76" s="6" t="s">
        <v>83</v>
      </c>
    </row>
    <row r="77" spans="1:12">
      <c r="A77" s="1">
        <v>1</v>
      </c>
      <c r="B77" s="1" t="str">
        <f>HYPERLINK("#alloc_1","1030 - ATTORNEY GENERAL")</f>
        <v>1030 - ATTORNEY GENERAL</v>
      </c>
      <c r="C77" s="7">
        <v>0</v>
      </c>
      <c r="D77" s="7">
        <v>0</v>
      </c>
      <c r="E77" s="7">
        <v>0</v>
      </c>
      <c r="F77" s="7">
        <v>0</v>
      </c>
      <c r="G77" s="7">
        <v>0</v>
      </c>
      <c r="H77" s="7">
        <v>0</v>
      </c>
      <c r="I77" s="7">
        <v>0</v>
      </c>
      <c r="J77" s="7">
        <v>0</v>
      </c>
      <c r="K77" s="7">
        <v>0</v>
      </c>
      <c r="L77" s="7">
        <v>0</v>
      </c>
    </row>
    <row r="78" spans="1:12">
      <c r="A78" s="1">
        <v>2</v>
      </c>
      <c r="B78" s="1" t="str">
        <f>HYPERLINK("#alloc_2","1030 - AGENCY LEGAL SERVICES")</f>
        <v>1030 - AGENCY LEGAL SERVICES</v>
      </c>
      <c r="C78" s="1">
        <v>32386.89422336749</v>
      </c>
      <c r="D78" s="1">
        <v>2835.0947271082769</v>
      </c>
      <c r="E78" s="1">
        <v>2961.5002244952707</v>
      </c>
      <c r="F78" s="1">
        <v>187585.75812229802</v>
      </c>
      <c r="G78" s="1">
        <v>95688.961521953912</v>
      </c>
      <c r="H78" s="1">
        <v>1038.3308713931588</v>
      </c>
      <c r="I78" s="1">
        <v>49406.491550116225</v>
      </c>
      <c r="J78" s="1">
        <v>183324.08706753654</v>
      </c>
      <c r="K78" s="1">
        <v>20044.300299937506</v>
      </c>
      <c r="L78" s="1">
        <v>71825.409408109394</v>
      </c>
    </row>
    <row r="79" spans="1:12">
      <c r="A79" s="1">
        <v>3</v>
      </c>
      <c r="B79" s="1" t="str">
        <f>HYPERLINK("#alloc_3","1030 - INVESTIGATIONS ADMIN")</f>
        <v>1030 - INVESTIGATIONS ADMIN</v>
      </c>
      <c r="C79" s="1">
        <v>0</v>
      </c>
      <c r="D79" s="1">
        <v>0</v>
      </c>
      <c r="E79" s="1">
        <v>0</v>
      </c>
      <c r="F79" s="1">
        <v>0</v>
      </c>
      <c r="G79" s="1">
        <v>0</v>
      </c>
      <c r="H79" s="1">
        <v>0</v>
      </c>
      <c r="I79" s="1">
        <v>0</v>
      </c>
      <c r="J79" s="1">
        <v>0</v>
      </c>
      <c r="K79" s="1">
        <v>0</v>
      </c>
      <c r="L79" s="1">
        <v>0</v>
      </c>
    </row>
    <row r="80" spans="1:12">
      <c r="A80" s="1">
        <v>4</v>
      </c>
      <c r="B80" s="1" t="str">
        <f>HYPERLINK("#alloc_4","1030 - NDOT CLAIMS ADJUSTORS")</f>
        <v>1030 - NDOT CLAIMS ADJUSTORS</v>
      </c>
      <c r="C80" s="1">
        <v>0</v>
      </c>
      <c r="D80" s="1">
        <v>0</v>
      </c>
      <c r="E80" s="1">
        <v>0</v>
      </c>
      <c r="F80" s="1">
        <v>0</v>
      </c>
      <c r="G80" s="1">
        <v>0</v>
      </c>
      <c r="H80" s="1">
        <v>0</v>
      </c>
      <c r="I80" s="1">
        <v>0</v>
      </c>
      <c r="J80" s="1">
        <v>0</v>
      </c>
      <c r="K80" s="1">
        <v>0</v>
      </c>
      <c r="L80" s="1">
        <v>0</v>
      </c>
    </row>
    <row r="82" spans="1:12" ht="11.25" thickBot="1">
      <c r="A82" s="2" t="s">
        <v>43</v>
      </c>
      <c r="C82" s="9">
        <v>32386.89422336749</v>
      </c>
      <c r="D82" s="9">
        <v>2835.0947271082769</v>
      </c>
      <c r="E82" s="9">
        <v>2961.5002244952707</v>
      </c>
      <c r="F82" s="9">
        <v>187585.75812229802</v>
      </c>
      <c r="G82" s="9">
        <v>95688.961521953912</v>
      </c>
      <c r="H82" s="9">
        <v>1038.3308713931588</v>
      </c>
      <c r="I82" s="9">
        <v>49406.491550116225</v>
      </c>
      <c r="J82" s="9">
        <v>183324.08706753654</v>
      </c>
      <c r="K82" s="9">
        <v>20044.300299937506</v>
      </c>
      <c r="L82" s="9">
        <v>71825.409408109394</v>
      </c>
    </row>
    <row r="83" spans="1:12" ht="11.25" thickTop="1">
      <c r="A83" s="2" t="s">
        <v>5</v>
      </c>
    </row>
    <row r="85" spans="1:12" ht="65.099999999999994" customHeight="1">
      <c r="A85" s="6"/>
      <c r="B85" s="8" t="s">
        <v>32</v>
      </c>
      <c r="C85" s="6" t="s">
        <v>84</v>
      </c>
      <c r="D85" s="6" t="s">
        <v>85</v>
      </c>
      <c r="E85" s="6" t="s">
        <v>86</v>
      </c>
      <c r="F85" s="6" t="s">
        <v>87</v>
      </c>
      <c r="G85" s="6" t="s">
        <v>88</v>
      </c>
      <c r="H85" s="6" t="s">
        <v>89</v>
      </c>
      <c r="I85" s="6" t="s">
        <v>90</v>
      </c>
      <c r="J85" s="6" t="s">
        <v>91</v>
      </c>
      <c r="K85" s="6" t="s">
        <v>92</v>
      </c>
      <c r="L85" s="6" t="s">
        <v>93</v>
      </c>
    </row>
    <row r="86" spans="1:12">
      <c r="A86" s="1">
        <v>1</v>
      </c>
      <c r="B86" s="1" t="str">
        <f>HYPERLINK("#alloc_1","1030 - ATTORNEY GENERAL")</f>
        <v>1030 - ATTORNEY GENERAL</v>
      </c>
      <c r="C86" s="7">
        <v>0</v>
      </c>
      <c r="D86" s="7">
        <v>0</v>
      </c>
      <c r="E86" s="7">
        <v>0</v>
      </c>
      <c r="F86" s="7">
        <v>0</v>
      </c>
      <c r="G86" s="7">
        <v>0</v>
      </c>
      <c r="H86" s="7">
        <v>0</v>
      </c>
      <c r="I86" s="7">
        <v>0</v>
      </c>
      <c r="J86" s="7">
        <v>0</v>
      </c>
      <c r="K86" s="7">
        <v>0</v>
      </c>
      <c r="L86" s="7">
        <v>0</v>
      </c>
    </row>
    <row r="87" spans="1:12">
      <c r="A87" s="1">
        <v>2</v>
      </c>
      <c r="B87" s="1" t="str">
        <f>HYPERLINK("#alloc_2","1030 - AGENCY LEGAL SERVICES")</f>
        <v>1030 - AGENCY LEGAL SERVICES</v>
      </c>
      <c r="C87" s="1">
        <v>24549.753385373908</v>
      </c>
      <c r="D87" s="1">
        <v>1065.4177636903717</v>
      </c>
      <c r="E87" s="1">
        <v>20567.980217683617</v>
      </c>
      <c r="F87" s="1">
        <v>73983.512407069327</v>
      </c>
      <c r="G87" s="1">
        <v>1309.1997943652873</v>
      </c>
      <c r="H87" s="1">
        <v>257686.63538748483</v>
      </c>
      <c r="I87" s="1">
        <v>0</v>
      </c>
      <c r="J87" s="1">
        <v>1612049.6873928173</v>
      </c>
      <c r="K87" s="1">
        <v>107029.34043038702</v>
      </c>
      <c r="L87" s="1">
        <v>157365.81528270754</v>
      </c>
    </row>
    <row r="88" spans="1:12">
      <c r="A88" s="1">
        <v>3</v>
      </c>
      <c r="B88" s="1" t="str">
        <f>HYPERLINK("#alloc_3","1030 - INVESTIGATIONS ADMIN")</f>
        <v>1030 - INVESTIGATIONS ADMIN</v>
      </c>
      <c r="C88" s="1">
        <v>0</v>
      </c>
      <c r="D88" s="1">
        <v>0</v>
      </c>
      <c r="E88" s="1">
        <v>0</v>
      </c>
      <c r="F88" s="1">
        <v>0</v>
      </c>
      <c r="G88" s="1">
        <v>0</v>
      </c>
      <c r="H88" s="1">
        <v>0</v>
      </c>
      <c r="I88" s="1">
        <v>0</v>
      </c>
      <c r="J88" s="1">
        <v>0</v>
      </c>
      <c r="K88" s="1">
        <v>0</v>
      </c>
      <c r="L88" s="1">
        <v>0</v>
      </c>
    </row>
    <row r="89" spans="1:12">
      <c r="A89" s="1">
        <v>4</v>
      </c>
      <c r="B89" s="1" t="str">
        <f>HYPERLINK("#alloc_4","1030 - NDOT CLAIMS ADJUSTORS")</f>
        <v>1030 - NDOT CLAIMS ADJUSTORS</v>
      </c>
      <c r="C89" s="1">
        <v>0</v>
      </c>
      <c r="D89" s="1">
        <v>0</v>
      </c>
      <c r="E89" s="1">
        <v>0</v>
      </c>
      <c r="F89" s="1">
        <v>0</v>
      </c>
      <c r="G89" s="1">
        <v>0</v>
      </c>
      <c r="H89" s="1">
        <v>0</v>
      </c>
      <c r="I89" s="1">
        <v>0</v>
      </c>
      <c r="J89" s="1">
        <v>0</v>
      </c>
      <c r="K89" s="1">
        <v>0</v>
      </c>
      <c r="L89" s="1">
        <v>0</v>
      </c>
    </row>
    <row r="91" spans="1:12" ht="11.25" thickBot="1">
      <c r="A91" s="2" t="s">
        <v>43</v>
      </c>
      <c r="C91" s="9">
        <v>24549.753385373908</v>
      </c>
      <c r="D91" s="9">
        <v>1065.4177636903717</v>
      </c>
      <c r="E91" s="9">
        <v>20567.980217683617</v>
      </c>
      <c r="F91" s="9">
        <v>73983.512407069327</v>
      </c>
      <c r="G91" s="9">
        <v>1309.1997943652873</v>
      </c>
      <c r="H91" s="9">
        <v>257686.63538748483</v>
      </c>
      <c r="I91" s="9">
        <v>0</v>
      </c>
      <c r="J91" s="9">
        <v>1612049.6873928173</v>
      </c>
      <c r="K91" s="9">
        <v>107029.34043038702</v>
      </c>
      <c r="L91" s="9">
        <v>157365.81528270754</v>
      </c>
    </row>
    <row r="92" spans="1:12" ht="11.25" thickTop="1">
      <c r="A92" s="2" t="s">
        <v>5</v>
      </c>
    </row>
    <row r="94" spans="1:12" ht="65.099999999999994" customHeight="1">
      <c r="A94" s="6"/>
      <c r="B94" s="8" t="s">
        <v>32</v>
      </c>
      <c r="C94" s="6" t="s">
        <v>94</v>
      </c>
      <c r="D94" s="6" t="s">
        <v>95</v>
      </c>
      <c r="E94" s="6" t="s">
        <v>96</v>
      </c>
      <c r="F94" s="6" t="s">
        <v>97</v>
      </c>
      <c r="G94" s="6" t="s">
        <v>98</v>
      </c>
      <c r="H94" s="6" t="s">
        <v>99</v>
      </c>
      <c r="I94" s="6" t="s">
        <v>100</v>
      </c>
      <c r="J94" s="6" t="s">
        <v>101</v>
      </c>
      <c r="K94" s="6" t="s">
        <v>102</v>
      </c>
      <c r="L94" s="6" t="s">
        <v>103</v>
      </c>
    </row>
    <row r="95" spans="1:12">
      <c r="A95" s="1">
        <v>1</v>
      </c>
      <c r="B95" s="1" t="str">
        <f>HYPERLINK("#alloc_1","1030 - ATTORNEY GENERAL")</f>
        <v>1030 - ATTORNEY GENERAL</v>
      </c>
      <c r="C95" s="7">
        <v>0</v>
      </c>
      <c r="D95" s="7">
        <v>0</v>
      </c>
      <c r="E95" s="7">
        <v>0</v>
      </c>
      <c r="F95" s="7">
        <v>0</v>
      </c>
      <c r="G95" s="7">
        <v>0</v>
      </c>
      <c r="H95" s="7">
        <v>0</v>
      </c>
      <c r="I95" s="7">
        <v>0</v>
      </c>
      <c r="J95" s="7">
        <v>0</v>
      </c>
      <c r="K95" s="7">
        <v>0</v>
      </c>
      <c r="L95" s="7">
        <v>0</v>
      </c>
    </row>
    <row r="96" spans="1:12">
      <c r="A96" s="1">
        <v>2</v>
      </c>
      <c r="B96" s="1" t="str">
        <f>HYPERLINK("#alloc_2","1030 - AGENCY LEGAL SERVICES")</f>
        <v>1030 - AGENCY LEGAL SERVICES</v>
      </c>
      <c r="C96" s="1">
        <v>3819.2518139070103</v>
      </c>
      <c r="D96" s="1">
        <v>0</v>
      </c>
      <c r="E96" s="1">
        <v>0</v>
      </c>
      <c r="F96" s="1">
        <v>22211.25168371453</v>
      </c>
      <c r="G96" s="1">
        <v>281956.49088578753</v>
      </c>
      <c r="H96" s="1">
        <v>105115.20004138397</v>
      </c>
      <c r="I96" s="1">
        <v>0</v>
      </c>
      <c r="J96" s="1">
        <v>0</v>
      </c>
      <c r="K96" s="1">
        <v>26211.082779602959</v>
      </c>
      <c r="L96" s="1">
        <v>4839.5247571020273</v>
      </c>
    </row>
    <row r="97" spans="1:12">
      <c r="A97" s="1">
        <v>3</v>
      </c>
      <c r="B97" s="1" t="str">
        <f>HYPERLINK("#alloc_3","1030 - INVESTIGATIONS ADMIN")</f>
        <v>1030 - INVESTIGATIONS ADMIN</v>
      </c>
      <c r="C97" s="1">
        <v>0</v>
      </c>
      <c r="D97" s="1">
        <v>0</v>
      </c>
      <c r="E97" s="1">
        <v>0</v>
      </c>
      <c r="F97" s="1">
        <v>0</v>
      </c>
      <c r="G97" s="1">
        <v>0</v>
      </c>
      <c r="H97" s="1">
        <v>0</v>
      </c>
      <c r="I97" s="1">
        <v>0</v>
      </c>
      <c r="J97" s="1">
        <v>0</v>
      </c>
      <c r="K97" s="1">
        <v>0</v>
      </c>
      <c r="L97" s="1">
        <v>0</v>
      </c>
    </row>
    <row r="98" spans="1:12">
      <c r="A98" s="1">
        <v>4</v>
      </c>
      <c r="B98" s="1" t="str">
        <f>HYPERLINK("#alloc_4","1030 - NDOT CLAIMS ADJUSTORS")</f>
        <v>1030 - NDOT CLAIMS ADJUSTORS</v>
      </c>
      <c r="C98" s="1">
        <v>0</v>
      </c>
      <c r="D98" s="1">
        <v>0</v>
      </c>
      <c r="E98" s="1">
        <v>0</v>
      </c>
      <c r="F98" s="1">
        <v>0</v>
      </c>
      <c r="G98" s="1">
        <v>0</v>
      </c>
      <c r="H98" s="1">
        <v>0</v>
      </c>
      <c r="I98" s="1">
        <v>0</v>
      </c>
      <c r="J98" s="1">
        <v>0</v>
      </c>
      <c r="K98" s="1">
        <v>0</v>
      </c>
      <c r="L98" s="1">
        <v>0</v>
      </c>
    </row>
    <row r="100" spans="1:12" ht="11.25" thickBot="1">
      <c r="A100" s="2" t="s">
        <v>43</v>
      </c>
      <c r="C100" s="9">
        <v>3819.2518139070103</v>
      </c>
      <c r="D100" s="9">
        <v>0</v>
      </c>
      <c r="E100" s="9">
        <v>0</v>
      </c>
      <c r="F100" s="9">
        <v>22211.25168371453</v>
      </c>
      <c r="G100" s="9">
        <v>281956.49088578753</v>
      </c>
      <c r="H100" s="9">
        <v>105115.20004138397</v>
      </c>
      <c r="I100" s="9">
        <v>0</v>
      </c>
      <c r="J100" s="9">
        <v>0</v>
      </c>
      <c r="K100" s="9">
        <v>26211.082779602959</v>
      </c>
      <c r="L100" s="9">
        <v>4839.5247571020273</v>
      </c>
    </row>
    <row r="101" spans="1:12" ht="11.25" thickTop="1">
      <c r="A101" s="2" t="s">
        <v>5</v>
      </c>
    </row>
    <row r="103" spans="1:12" ht="65.099999999999994" customHeight="1">
      <c r="A103" s="6"/>
      <c r="B103" s="8" t="s">
        <v>32</v>
      </c>
      <c r="C103" s="6" t="s">
        <v>104</v>
      </c>
      <c r="D103" s="6" t="s">
        <v>105</v>
      </c>
      <c r="E103" s="6" t="s">
        <v>106</v>
      </c>
      <c r="F103" s="6" t="s">
        <v>107</v>
      </c>
      <c r="G103" s="6" t="s">
        <v>108</v>
      </c>
      <c r="H103" s="6" t="s">
        <v>109</v>
      </c>
      <c r="I103" s="6" t="s">
        <v>110</v>
      </c>
      <c r="J103" s="6" t="s">
        <v>111</v>
      </c>
      <c r="K103" s="6" t="s">
        <v>112</v>
      </c>
      <c r="L103" s="6" t="s">
        <v>113</v>
      </c>
    </row>
    <row r="104" spans="1:12">
      <c r="A104" s="1">
        <v>1</v>
      </c>
      <c r="B104" s="1" t="str">
        <f>HYPERLINK("#alloc_1","1030 - ATTORNEY GENERAL")</f>
        <v>1030 - ATTORNEY GENERAL</v>
      </c>
      <c r="C104" s="7">
        <v>0</v>
      </c>
      <c r="D104" s="7">
        <v>0</v>
      </c>
      <c r="E104" s="7">
        <v>0</v>
      </c>
      <c r="F104" s="7">
        <v>0</v>
      </c>
      <c r="G104" s="7">
        <v>0</v>
      </c>
      <c r="H104" s="7">
        <v>0</v>
      </c>
      <c r="I104" s="7">
        <v>0</v>
      </c>
      <c r="J104" s="7">
        <v>0</v>
      </c>
      <c r="K104" s="7">
        <v>0</v>
      </c>
      <c r="L104" s="7">
        <v>0</v>
      </c>
    </row>
    <row r="105" spans="1:12">
      <c r="A105" s="1">
        <v>2</v>
      </c>
      <c r="B105" s="1" t="str">
        <f>HYPERLINK("#alloc_2","1030 - AGENCY LEGAL SERVICES")</f>
        <v>1030 - AGENCY LEGAL SERVICES</v>
      </c>
      <c r="C105" s="1">
        <v>0</v>
      </c>
      <c r="D105" s="1">
        <v>0</v>
      </c>
      <c r="E105" s="1">
        <v>13272.577225634293</v>
      </c>
      <c r="F105" s="1">
        <v>0</v>
      </c>
      <c r="G105" s="1">
        <v>0</v>
      </c>
      <c r="H105" s="1">
        <v>0</v>
      </c>
      <c r="I105" s="1">
        <v>0</v>
      </c>
      <c r="J105" s="1">
        <v>0</v>
      </c>
      <c r="K105" s="1">
        <v>796282.40182526503</v>
      </c>
      <c r="L105" s="1">
        <v>0</v>
      </c>
    </row>
    <row r="106" spans="1:12">
      <c r="A106" s="1">
        <v>3</v>
      </c>
      <c r="B106" s="1" t="str">
        <f>HYPERLINK("#alloc_3","1030 - INVESTIGATIONS ADMIN")</f>
        <v>1030 - INVESTIGATIONS ADMIN</v>
      </c>
      <c r="C106" s="1">
        <v>0</v>
      </c>
      <c r="D106" s="1">
        <v>0</v>
      </c>
      <c r="E106" s="1">
        <v>0</v>
      </c>
      <c r="F106" s="1">
        <v>0</v>
      </c>
      <c r="G106" s="1">
        <v>0</v>
      </c>
      <c r="H106" s="1">
        <v>0</v>
      </c>
      <c r="I106" s="1">
        <v>0</v>
      </c>
      <c r="J106" s="1">
        <v>0</v>
      </c>
      <c r="K106" s="1">
        <v>0</v>
      </c>
      <c r="L106" s="1">
        <v>0</v>
      </c>
    </row>
    <row r="107" spans="1:12">
      <c r="A107" s="1">
        <v>4</v>
      </c>
      <c r="B107" s="1" t="str">
        <f>HYPERLINK("#alloc_4","1030 - NDOT CLAIMS ADJUSTORS")</f>
        <v>1030 - NDOT CLAIMS ADJUSTORS</v>
      </c>
      <c r="C107" s="1">
        <v>0</v>
      </c>
      <c r="D107" s="1">
        <v>0</v>
      </c>
      <c r="E107" s="1">
        <v>0</v>
      </c>
      <c r="F107" s="1">
        <v>0</v>
      </c>
      <c r="G107" s="1">
        <v>0</v>
      </c>
      <c r="H107" s="1">
        <v>0</v>
      </c>
      <c r="I107" s="1">
        <v>0</v>
      </c>
      <c r="J107" s="1">
        <v>0</v>
      </c>
      <c r="K107" s="1">
        <v>0</v>
      </c>
      <c r="L107" s="1">
        <v>0</v>
      </c>
    </row>
    <row r="109" spans="1:12" ht="11.25" thickBot="1">
      <c r="A109" s="2" t="s">
        <v>43</v>
      </c>
      <c r="C109" s="9">
        <v>0</v>
      </c>
      <c r="D109" s="9">
        <v>0</v>
      </c>
      <c r="E109" s="9">
        <v>13272.577225634293</v>
      </c>
      <c r="F109" s="9">
        <v>0</v>
      </c>
      <c r="G109" s="9">
        <v>0</v>
      </c>
      <c r="H109" s="9">
        <v>0</v>
      </c>
      <c r="I109" s="9">
        <v>0</v>
      </c>
      <c r="J109" s="9">
        <v>0</v>
      </c>
      <c r="K109" s="9">
        <v>796282.40182526503</v>
      </c>
      <c r="L109" s="9">
        <v>0</v>
      </c>
    </row>
    <row r="110" spans="1:12" ht="11.25" thickTop="1">
      <c r="A110" s="2" t="s">
        <v>5</v>
      </c>
    </row>
    <row r="112" spans="1:12" ht="65.099999999999994" customHeight="1">
      <c r="A112" s="6"/>
      <c r="B112" s="8" t="s">
        <v>32</v>
      </c>
      <c r="C112" s="6" t="s">
        <v>114</v>
      </c>
      <c r="D112" s="6" t="s">
        <v>115</v>
      </c>
      <c r="E112" s="6" t="s">
        <v>116</v>
      </c>
      <c r="F112" s="6" t="s">
        <v>117</v>
      </c>
      <c r="G112" s="6" t="s">
        <v>118</v>
      </c>
      <c r="H112" s="6" t="s">
        <v>119</v>
      </c>
      <c r="I112" s="6" t="s">
        <v>120</v>
      </c>
      <c r="J112" s="6" t="s">
        <v>121</v>
      </c>
      <c r="K112" s="6" t="s">
        <v>122</v>
      </c>
      <c r="L112" s="6" t="s">
        <v>123</v>
      </c>
    </row>
    <row r="113" spans="1:12">
      <c r="A113" s="1">
        <v>1</v>
      </c>
      <c r="B113" s="1" t="str">
        <f>HYPERLINK("#alloc_1","1030 - ATTORNEY GENERAL")</f>
        <v>1030 - ATTORNEY GENERAL</v>
      </c>
      <c r="C113" s="7">
        <v>0</v>
      </c>
      <c r="D113" s="7">
        <v>0</v>
      </c>
      <c r="E113" s="7">
        <v>0</v>
      </c>
      <c r="F113" s="7">
        <v>0</v>
      </c>
      <c r="G113" s="7">
        <v>0</v>
      </c>
      <c r="H113" s="7">
        <v>0</v>
      </c>
      <c r="I113" s="7">
        <v>0</v>
      </c>
      <c r="J113" s="7">
        <v>0</v>
      </c>
      <c r="K113" s="7">
        <v>0</v>
      </c>
      <c r="L113" s="7">
        <v>0</v>
      </c>
    </row>
    <row r="114" spans="1:12">
      <c r="A114" s="1">
        <v>2</v>
      </c>
      <c r="B114" s="1" t="str">
        <f>HYPERLINK("#alloc_2","1030 - AGENCY LEGAL SERVICES")</f>
        <v>1030 - AGENCY LEGAL SERVICES</v>
      </c>
      <c r="C114" s="1">
        <v>0</v>
      </c>
      <c r="D114" s="1">
        <v>140454.56552514769</v>
      </c>
      <c r="E114" s="1">
        <v>119001.74682575511</v>
      </c>
      <c r="F114" s="1">
        <v>0</v>
      </c>
      <c r="G114" s="1">
        <v>0</v>
      </c>
      <c r="H114" s="1">
        <v>1083114.5333245508</v>
      </c>
      <c r="I114" s="1">
        <v>160476.29341483751</v>
      </c>
      <c r="J114" s="1">
        <v>68836.822291316901</v>
      </c>
      <c r="K114" s="1">
        <v>650.0854151331082</v>
      </c>
      <c r="L114" s="1">
        <v>5706.3053106128382</v>
      </c>
    </row>
    <row r="115" spans="1:12">
      <c r="A115" s="1">
        <v>3</v>
      </c>
      <c r="B115" s="1" t="str">
        <f>HYPERLINK("#alloc_3","1030 - INVESTIGATIONS ADMIN")</f>
        <v>1030 - INVESTIGATIONS ADMIN</v>
      </c>
      <c r="C115" s="1">
        <v>0</v>
      </c>
      <c r="D115" s="1">
        <v>0</v>
      </c>
      <c r="E115" s="1">
        <v>0</v>
      </c>
      <c r="F115" s="1">
        <v>0</v>
      </c>
      <c r="G115" s="1">
        <v>0</v>
      </c>
      <c r="H115" s="1">
        <v>0</v>
      </c>
      <c r="I115" s="1">
        <v>0</v>
      </c>
      <c r="J115" s="1">
        <v>0</v>
      </c>
      <c r="K115" s="1">
        <v>0</v>
      </c>
      <c r="L115" s="1">
        <v>0</v>
      </c>
    </row>
    <row r="116" spans="1:12">
      <c r="A116" s="1">
        <v>4</v>
      </c>
      <c r="B116" s="1" t="str">
        <f>HYPERLINK("#alloc_4","1030 - NDOT CLAIMS ADJUSTORS")</f>
        <v>1030 - NDOT CLAIMS ADJUSTORS</v>
      </c>
      <c r="C116" s="1">
        <v>0</v>
      </c>
      <c r="D116" s="1">
        <v>0</v>
      </c>
      <c r="E116" s="1">
        <v>0</v>
      </c>
      <c r="F116" s="1">
        <v>0</v>
      </c>
      <c r="G116" s="1">
        <v>0</v>
      </c>
      <c r="H116" s="1">
        <v>0</v>
      </c>
      <c r="I116" s="1">
        <v>0</v>
      </c>
      <c r="J116" s="1">
        <v>0</v>
      </c>
      <c r="K116" s="1">
        <v>0</v>
      </c>
      <c r="L116" s="1">
        <v>0</v>
      </c>
    </row>
    <row r="118" spans="1:12" ht="11.25" thickBot="1">
      <c r="A118" s="2" t="s">
        <v>43</v>
      </c>
      <c r="C118" s="9">
        <v>0</v>
      </c>
      <c r="D118" s="9">
        <v>140454.56552514769</v>
      </c>
      <c r="E118" s="9">
        <v>119001.74682575511</v>
      </c>
      <c r="F118" s="9">
        <v>0</v>
      </c>
      <c r="G118" s="9">
        <v>0</v>
      </c>
      <c r="H118" s="9">
        <v>1083114.5333245508</v>
      </c>
      <c r="I118" s="9">
        <v>160476.29341483751</v>
      </c>
      <c r="J118" s="9">
        <v>68836.822291316901</v>
      </c>
      <c r="K118" s="9">
        <v>650.0854151331082</v>
      </c>
      <c r="L118" s="9">
        <v>5706.3053106128382</v>
      </c>
    </row>
    <row r="119" spans="1:12" ht="11.25" thickTop="1">
      <c r="A119" s="2" t="s">
        <v>5</v>
      </c>
    </row>
    <row r="121" spans="1:12" ht="65.099999999999994" customHeight="1">
      <c r="A121" s="6"/>
      <c r="B121" s="8" t="s">
        <v>32</v>
      </c>
      <c r="C121" s="6" t="s">
        <v>124</v>
      </c>
      <c r="D121" s="6" t="s">
        <v>125</v>
      </c>
      <c r="E121" s="6" t="s">
        <v>126</v>
      </c>
      <c r="F121" s="6" t="s">
        <v>127</v>
      </c>
      <c r="G121" s="6" t="s">
        <v>128</v>
      </c>
      <c r="H121" s="6" t="s">
        <v>129</v>
      </c>
      <c r="I121" s="6" t="s">
        <v>130</v>
      </c>
      <c r="J121" s="6" t="s">
        <v>131</v>
      </c>
      <c r="K121" s="6" t="s">
        <v>132</v>
      </c>
      <c r="L121" s="6" t="s">
        <v>133</v>
      </c>
    </row>
    <row r="122" spans="1:12">
      <c r="A122" s="1">
        <v>1</v>
      </c>
      <c r="B122" s="1" t="str">
        <f>HYPERLINK("#alloc_1","1030 - ATTORNEY GENERAL")</f>
        <v>1030 - ATTORNEY GENERAL</v>
      </c>
      <c r="C122" s="7">
        <v>0</v>
      </c>
      <c r="D122" s="7">
        <v>0</v>
      </c>
      <c r="E122" s="7">
        <v>0</v>
      </c>
      <c r="F122" s="7">
        <v>0</v>
      </c>
      <c r="G122" s="7">
        <v>0</v>
      </c>
      <c r="H122" s="7">
        <v>0</v>
      </c>
      <c r="I122" s="7">
        <v>0</v>
      </c>
      <c r="J122" s="7">
        <v>0</v>
      </c>
      <c r="K122" s="7">
        <v>0</v>
      </c>
      <c r="L122" s="7">
        <v>0</v>
      </c>
    </row>
    <row r="123" spans="1:12">
      <c r="A123" s="1">
        <v>2</v>
      </c>
      <c r="B123" s="1" t="str">
        <f>HYPERLINK("#alloc_2","1030 - AGENCY LEGAL SERVICES")</f>
        <v>1030 - AGENCY LEGAL SERVICES</v>
      </c>
      <c r="C123" s="1">
        <v>176534.3060650352</v>
      </c>
      <c r="D123" s="1">
        <v>0</v>
      </c>
      <c r="E123" s="1">
        <v>2094.7196709844598</v>
      </c>
      <c r="F123" s="1">
        <v>110767.33156740238</v>
      </c>
      <c r="G123" s="1">
        <v>21868.151047949836</v>
      </c>
      <c r="H123" s="1">
        <v>177897.6796439949</v>
      </c>
      <c r="I123" s="1">
        <v>35799.842652816311</v>
      </c>
      <c r="J123" s="1">
        <v>202194.62203459479</v>
      </c>
      <c r="K123" s="1">
        <v>49243.97019633295</v>
      </c>
      <c r="L123" s="1">
        <v>16685.525655083111</v>
      </c>
    </row>
    <row r="124" spans="1:12">
      <c r="A124" s="1">
        <v>3</v>
      </c>
      <c r="B124" s="1" t="str">
        <f>HYPERLINK("#alloc_3","1030 - INVESTIGATIONS ADMIN")</f>
        <v>1030 - INVESTIGATIONS ADMIN</v>
      </c>
      <c r="C124" s="1">
        <v>0</v>
      </c>
      <c r="D124" s="1">
        <v>0</v>
      </c>
      <c r="E124" s="1">
        <v>0</v>
      </c>
      <c r="F124" s="1">
        <v>0</v>
      </c>
      <c r="G124" s="1">
        <v>0</v>
      </c>
      <c r="H124" s="1">
        <v>0</v>
      </c>
      <c r="I124" s="1">
        <v>0</v>
      </c>
      <c r="J124" s="1">
        <v>0</v>
      </c>
      <c r="K124" s="1">
        <v>0</v>
      </c>
      <c r="L124" s="1">
        <v>0</v>
      </c>
    </row>
    <row r="125" spans="1:12">
      <c r="A125" s="1">
        <v>4</v>
      </c>
      <c r="B125" s="1" t="str">
        <f>HYPERLINK("#alloc_4","1030 - NDOT CLAIMS ADJUSTORS")</f>
        <v>1030 - NDOT CLAIMS ADJUSTORS</v>
      </c>
      <c r="C125" s="1">
        <v>0</v>
      </c>
      <c r="D125" s="1">
        <v>0</v>
      </c>
      <c r="E125" s="1">
        <v>0</v>
      </c>
      <c r="F125" s="1">
        <v>0</v>
      </c>
      <c r="G125" s="1">
        <v>0</v>
      </c>
      <c r="H125" s="1">
        <v>0</v>
      </c>
      <c r="I125" s="1">
        <v>0</v>
      </c>
      <c r="J125" s="1">
        <v>0</v>
      </c>
      <c r="K125" s="1">
        <v>0</v>
      </c>
      <c r="L125" s="1">
        <v>0</v>
      </c>
    </row>
    <row r="127" spans="1:12" ht="11.25" thickBot="1">
      <c r="A127" s="2" t="s">
        <v>43</v>
      </c>
      <c r="C127" s="9">
        <v>176534.3060650352</v>
      </c>
      <c r="D127" s="9">
        <v>0</v>
      </c>
      <c r="E127" s="9">
        <v>2094.7196709844598</v>
      </c>
      <c r="F127" s="9">
        <v>110767.33156740238</v>
      </c>
      <c r="G127" s="9">
        <v>21868.151047949836</v>
      </c>
      <c r="H127" s="9">
        <v>177897.6796439949</v>
      </c>
      <c r="I127" s="9">
        <v>35799.842652816311</v>
      </c>
      <c r="J127" s="9">
        <v>202194.62203459479</v>
      </c>
      <c r="K127" s="9">
        <v>49243.97019633295</v>
      </c>
      <c r="L127" s="9">
        <v>16685.525655083111</v>
      </c>
    </row>
    <row r="128" spans="1:12" ht="11.25" thickTop="1">
      <c r="A128" s="2" t="s">
        <v>5</v>
      </c>
    </row>
    <row r="130" spans="1:12" ht="65.099999999999994" customHeight="1">
      <c r="A130" s="6"/>
      <c r="B130" s="8" t="s">
        <v>32</v>
      </c>
      <c r="C130" s="6" t="s">
        <v>134</v>
      </c>
      <c r="D130" s="6" t="s">
        <v>135</v>
      </c>
      <c r="E130" s="6" t="s">
        <v>136</v>
      </c>
      <c r="F130" s="6" t="s">
        <v>137</v>
      </c>
      <c r="G130" s="6" t="s">
        <v>138</v>
      </c>
      <c r="H130" s="6" t="s">
        <v>139</v>
      </c>
      <c r="I130" s="6" t="s">
        <v>140</v>
      </c>
      <c r="J130" s="6" t="s">
        <v>141</v>
      </c>
      <c r="K130" s="6" t="s">
        <v>142</v>
      </c>
      <c r="L130" s="6" t="s">
        <v>143</v>
      </c>
    </row>
    <row r="131" spans="1:12">
      <c r="A131" s="1">
        <v>1</v>
      </c>
      <c r="B131" s="1" t="str">
        <f>HYPERLINK("#alloc_1","1030 - ATTORNEY GENERAL")</f>
        <v>1030 - ATTORNEY GENERAL</v>
      </c>
      <c r="C131" s="7">
        <v>0</v>
      </c>
      <c r="D131" s="7">
        <v>0</v>
      </c>
      <c r="E131" s="7">
        <v>0</v>
      </c>
      <c r="F131" s="7">
        <v>0</v>
      </c>
      <c r="G131" s="7">
        <v>0</v>
      </c>
      <c r="H131" s="7">
        <v>0</v>
      </c>
      <c r="I131" s="7">
        <v>0</v>
      </c>
      <c r="J131" s="7">
        <v>0</v>
      </c>
      <c r="K131" s="7">
        <v>0</v>
      </c>
      <c r="L131" s="7">
        <v>0</v>
      </c>
    </row>
    <row r="132" spans="1:12">
      <c r="A132" s="1">
        <v>2</v>
      </c>
      <c r="B132" s="1" t="str">
        <f>HYPERLINK("#alloc_2","1030 - AGENCY LEGAL SERVICES")</f>
        <v>1030 - AGENCY LEGAL SERVICES</v>
      </c>
      <c r="C132" s="1">
        <v>7918.4015148852195</v>
      </c>
      <c r="D132" s="1">
        <v>0</v>
      </c>
      <c r="E132" s="1">
        <v>64159.818887998154</v>
      </c>
      <c r="F132" s="1">
        <v>0</v>
      </c>
      <c r="G132" s="1">
        <v>0</v>
      </c>
      <c r="H132" s="1">
        <v>451.4482049535473</v>
      </c>
      <c r="I132" s="1">
        <v>0</v>
      </c>
      <c r="J132" s="1">
        <v>0</v>
      </c>
      <c r="K132" s="1">
        <v>0</v>
      </c>
      <c r="L132" s="1">
        <v>0</v>
      </c>
    </row>
    <row r="133" spans="1:12">
      <c r="A133" s="1">
        <v>3</v>
      </c>
      <c r="B133" s="1" t="str">
        <f>HYPERLINK("#alloc_3","1030 - INVESTIGATIONS ADMIN")</f>
        <v>1030 - INVESTIGATIONS ADMIN</v>
      </c>
      <c r="C133" s="1">
        <v>0</v>
      </c>
      <c r="D133" s="1">
        <v>0</v>
      </c>
      <c r="E133" s="1">
        <v>0</v>
      </c>
      <c r="F133" s="1">
        <v>0</v>
      </c>
      <c r="G133" s="1">
        <v>0</v>
      </c>
      <c r="H133" s="1">
        <v>0</v>
      </c>
      <c r="I133" s="1">
        <v>0</v>
      </c>
      <c r="J133" s="1">
        <v>0</v>
      </c>
      <c r="K133" s="1">
        <v>0</v>
      </c>
      <c r="L133" s="1">
        <v>0</v>
      </c>
    </row>
    <row r="134" spans="1:12">
      <c r="A134" s="1">
        <v>4</v>
      </c>
      <c r="B134" s="1" t="str">
        <f>HYPERLINK("#alloc_4","1030 - NDOT CLAIMS ADJUSTORS")</f>
        <v>1030 - NDOT CLAIMS ADJUSTORS</v>
      </c>
      <c r="C134" s="1">
        <v>0</v>
      </c>
      <c r="D134" s="1">
        <v>0</v>
      </c>
      <c r="E134" s="1">
        <v>0</v>
      </c>
      <c r="F134" s="1">
        <v>0</v>
      </c>
      <c r="G134" s="1">
        <v>0</v>
      </c>
      <c r="H134" s="1">
        <v>0</v>
      </c>
      <c r="I134" s="1">
        <v>0</v>
      </c>
      <c r="J134" s="1">
        <v>0</v>
      </c>
      <c r="K134" s="1">
        <v>0</v>
      </c>
      <c r="L134" s="1">
        <v>0</v>
      </c>
    </row>
    <row r="136" spans="1:12" ht="11.25" thickBot="1">
      <c r="A136" s="2" t="s">
        <v>43</v>
      </c>
      <c r="C136" s="9">
        <v>7918.4015148852195</v>
      </c>
      <c r="D136" s="9">
        <v>0</v>
      </c>
      <c r="E136" s="9">
        <v>64159.818887998154</v>
      </c>
      <c r="F136" s="9">
        <v>0</v>
      </c>
      <c r="G136" s="9">
        <v>0</v>
      </c>
      <c r="H136" s="9">
        <v>451.4482049535473</v>
      </c>
      <c r="I136" s="9">
        <v>0</v>
      </c>
      <c r="J136" s="9">
        <v>0</v>
      </c>
      <c r="K136" s="9">
        <v>0</v>
      </c>
      <c r="L136" s="9">
        <v>0</v>
      </c>
    </row>
    <row r="137" spans="1:12" ht="11.25" thickTop="1">
      <c r="A137" s="2" t="s">
        <v>5</v>
      </c>
    </row>
    <row r="139" spans="1:12" ht="65.099999999999994" customHeight="1">
      <c r="A139" s="6"/>
      <c r="B139" s="8" t="s">
        <v>32</v>
      </c>
      <c r="C139" s="6" t="s">
        <v>144</v>
      </c>
      <c r="D139" s="6" t="s">
        <v>145</v>
      </c>
      <c r="E139" s="6" t="s">
        <v>146</v>
      </c>
      <c r="F139" s="6" t="s">
        <v>147</v>
      </c>
      <c r="G139" s="6" t="s">
        <v>148</v>
      </c>
      <c r="H139" s="6" t="s">
        <v>149</v>
      </c>
      <c r="I139" s="6" t="s">
        <v>150</v>
      </c>
      <c r="J139" s="6" t="s">
        <v>151</v>
      </c>
      <c r="K139" s="6" t="s">
        <v>152</v>
      </c>
      <c r="L139" s="6" t="s">
        <v>153</v>
      </c>
    </row>
    <row r="140" spans="1:12">
      <c r="A140" s="1">
        <v>1</v>
      </c>
      <c r="B140" s="1" t="str">
        <f>HYPERLINK("#alloc_1","1030 - ATTORNEY GENERAL")</f>
        <v>1030 - ATTORNEY GENERAL</v>
      </c>
      <c r="C140" s="7">
        <v>0</v>
      </c>
      <c r="D140" s="7">
        <v>0</v>
      </c>
      <c r="E140" s="7">
        <v>0</v>
      </c>
      <c r="F140" s="7">
        <v>0</v>
      </c>
      <c r="G140" s="7">
        <v>0</v>
      </c>
      <c r="H140" s="7">
        <v>0</v>
      </c>
      <c r="I140" s="7">
        <v>0</v>
      </c>
      <c r="J140" s="7">
        <v>0</v>
      </c>
      <c r="K140" s="7">
        <v>0</v>
      </c>
      <c r="L140" s="7">
        <v>0</v>
      </c>
    </row>
    <row r="141" spans="1:12">
      <c r="A141" s="1">
        <v>2</v>
      </c>
      <c r="B141" s="1" t="str">
        <f>HYPERLINK("#alloc_2","1030 - AGENCY LEGAL SERVICES")</f>
        <v>1030 - AGENCY LEGAL SERVICES</v>
      </c>
      <c r="C141" s="1">
        <v>0</v>
      </c>
      <c r="D141" s="1">
        <v>83933.250264963528</v>
      </c>
      <c r="E141" s="1">
        <v>3774.1069934116554</v>
      </c>
      <c r="F141" s="1">
        <v>354522.27535002079</v>
      </c>
      <c r="G141" s="1">
        <v>0</v>
      </c>
      <c r="H141" s="1">
        <v>810295.3541070231</v>
      </c>
      <c r="I141" s="1">
        <v>0</v>
      </c>
      <c r="J141" s="1">
        <v>0</v>
      </c>
      <c r="K141" s="1">
        <v>21019.428422637167</v>
      </c>
      <c r="L141" s="1">
        <v>9191.4854528542237</v>
      </c>
    </row>
    <row r="142" spans="1:12">
      <c r="A142" s="1">
        <v>3</v>
      </c>
      <c r="B142" s="1" t="str">
        <f>HYPERLINK("#alloc_3","1030 - INVESTIGATIONS ADMIN")</f>
        <v>1030 - INVESTIGATIONS ADMIN</v>
      </c>
      <c r="C142" s="1">
        <v>0</v>
      </c>
      <c r="D142" s="1">
        <v>0</v>
      </c>
      <c r="E142" s="1">
        <v>0</v>
      </c>
      <c r="F142" s="1">
        <v>0</v>
      </c>
      <c r="G142" s="1">
        <v>0</v>
      </c>
      <c r="H142" s="1">
        <v>0</v>
      </c>
      <c r="I142" s="1">
        <v>0</v>
      </c>
      <c r="J142" s="1">
        <v>0</v>
      </c>
      <c r="K142" s="1">
        <v>0</v>
      </c>
      <c r="L142" s="1">
        <v>0</v>
      </c>
    </row>
    <row r="143" spans="1:12">
      <c r="A143" s="1">
        <v>4</v>
      </c>
      <c r="B143" s="1" t="str">
        <f>HYPERLINK("#alloc_4","1030 - NDOT CLAIMS ADJUSTORS")</f>
        <v>1030 - NDOT CLAIMS ADJUSTORS</v>
      </c>
      <c r="C143" s="1">
        <v>0</v>
      </c>
      <c r="D143" s="1">
        <v>0</v>
      </c>
      <c r="E143" s="1">
        <v>0</v>
      </c>
      <c r="F143" s="1">
        <v>0</v>
      </c>
      <c r="G143" s="1">
        <v>0</v>
      </c>
      <c r="H143" s="1">
        <v>0</v>
      </c>
      <c r="I143" s="1">
        <v>0</v>
      </c>
      <c r="J143" s="1">
        <v>0</v>
      </c>
      <c r="K143" s="1">
        <v>0</v>
      </c>
      <c r="L143" s="1">
        <v>0</v>
      </c>
    </row>
    <row r="145" spans="1:12" ht="11.25" thickBot="1">
      <c r="A145" s="2" t="s">
        <v>43</v>
      </c>
      <c r="C145" s="9">
        <v>0</v>
      </c>
      <c r="D145" s="9">
        <v>83933.250264963528</v>
      </c>
      <c r="E145" s="9">
        <v>3774.1069934116554</v>
      </c>
      <c r="F145" s="9">
        <v>354522.27535002079</v>
      </c>
      <c r="G145" s="9">
        <v>0</v>
      </c>
      <c r="H145" s="9">
        <v>810295.3541070231</v>
      </c>
      <c r="I145" s="9">
        <v>0</v>
      </c>
      <c r="J145" s="9">
        <v>0</v>
      </c>
      <c r="K145" s="9">
        <v>21019.428422637167</v>
      </c>
      <c r="L145" s="9">
        <v>9191.4854528542237</v>
      </c>
    </row>
    <row r="146" spans="1:12" ht="11.25" thickTop="1">
      <c r="A146" s="2" t="s">
        <v>5</v>
      </c>
    </row>
    <row r="148" spans="1:12" ht="65.099999999999994" customHeight="1">
      <c r="A148" s="6"/>
      <c r="B148" s="8" t="s">
        <v>32</v>
      </c>
      <c r="C148" s="6" t="s">
        <v>154</v>
      </c>
      <c r="D148" s="6" t="s">
        <v>155</v>
      </c>
      <c r="E148" s="6" t="s">
        <v>156</v>
      </c>
      <c r="F148" s="6" t="s">
        <v>157</v>
      </c>
      <c r="G148" s="6" t="s">
        <v>158</v>
      </c>
      <c r="H148" s="6" t="s">
        <v>159</v>
      </c>
      <c r="I148" s="6" t="s">
        <v>160</v>
      </c>
      <c r="J148" s="6" t="s">
        <v>161</v>
      </c>
      <c r="K148" s="6" t="s">
        <v>162</v>
      </c>
      <c r="L148" s="6" t="s">
        <v>163</v>
      </c>
    </row>
    <row r="149" spans="1:12">
      <c r="A149" s="1">
        <v>1</v>
      </c>
      <c r="B149" s="1" t="str">
        <f>HYPERLINK("#alloc_1","1030 - ATTORNEY GENERAL")</f>
        <v>1030 - ATTORNEY GENERAL</v>
      </c>
      <c r="C149" s="7">
        <v>0</v>
      </c>
      <c r="D149" s="7">
        <v>0</v>
      </c>
      <c r="E149" s="7">
        <v>0</v>
      </c>
      <c r="F149" s="7">
        <v>0</v>
      </c>
      <c r="G149" s="7">
        <v>0</v>
      </c>
      <c r="H149" s="7">
        <v>0</v>
      </c>
      <c r="I149" s="7">
        <v>0</v>
      </c>
      <c r="J149" s="7">
        <v>0</v>
      </c>
      <c r="K149" s="7">
        <v>0</v>
      </c>
      <c r="L149" s="7">
        <v>0</v>
      </c>
    </row>
    <row r="150" spans="1:12">
      <c r="A150" s="1">
        <v>2</v>
      </c>
      <c r="B150" s="1" t="str">
        <f>HYPERLINK("#alloc_2","1030 - AGENCY LEGAL SERVICES")</f>
        <v>1030 - AGENCY LEGAL SERVICES</v>
      </c>
      <c r="C150" s="1">
        <v>357962.31067176681</v>
      </c>
      <c r="D150" s="1">
        <v>0</v>
      </c>
      <c r="E150" s="1">
        <v>114857.45230428154</v>
      </c>
      <c r="F150" s="1">
        <v>12604.433882303043</v>
      </c>
      <c r="G150" s="1">
        <v>49961.772842209088</v>
      </c>
      <c r="H150" s="1">
        <v>0</v>
      </c>
      <c r="I150" s="1">
        <v>9480.412304024494</v>
      </c>
      <c r="J150" s="1">
        <v>43952.997234277376</v>
      </c>
      <c r="K150" s="1">
        <v>0</v>
      </c>
      <c r="L150" s="1">
        <v>350820.40006940172</v>
      </c>
    </row>
    <row r="151" spans="1:12">
      <c r="A151" s="1">
        <v>3</v>
      </c>
      <c r="B151" s="1" t="str">
        <f>HYPERLINK("#alloc_3","1030 - INVESTIGATIONS ADMIN")</f>
        <v>1030 - INVESTIGATIONS ADMIN</v>
      </c>
      <c r="C151" s="1">
        <v>0</v>
      </c>
      <c r="D151" s="1">
        <v>0</v>
      </c>
      <c r="E151" s="1">
        <v>0</v>
      </c>
      <c r="F151" s="1">
        <v>0</v>
      </c>
      <c r="G151" s="1">
        <v>0</v>
      </c>
      <c r="H151" s="1">
        <v>0</v>
      </c>
      <c r="I151" s="1">
        <v>0</v>
      </c>
      <c r="J151" s="1">
        <v>0</v>
      </c>
      <c r="K151" s="1">
        <v>0</v>
      </c>
      <c r="L151" s="1">
        <v>0</v>
      </c>
    </row>
    <row r="152" spans="1:12">
      <c r="A152" s="1">
        <v>4</v>
      </c>
      <c r="B152" s="1" t="str">
        <f>HYPERLINK("#alloc_4","1030 - NDOT CLAIMS ADJUSTORS")</f>
        <v>1030 - NDOT CLAIMS ADJUSTORS</v>
      </c>
      <c r="C152" s="1">
        <v>0</v>
      </c>
      <c r="D152" s="1">
        <v>0</v>
      </c>
      <c r="E152" s="1">
        <v>0</v>
      </c>
      <c r="F152" s="1">
        <v>0</v>
      </c>
      <c r="G152" s="1">
        <v>0</v>
      </c>
      <c r="H152" s="1">
        <v>0</v>
      </c>
      <c r="I152" s="1">
        <v>0</v>
      </c>
      <c r="J152" s="1">
        <v>0</v>
      </c>
      <c r="K152" s="1">
        <v>0</v>
      </c>
      <c r="L152" s="1">
        <v>0</v>
      </c>
    </row>
    <row r="154" spans="1:12" ht="11.25" thickBot="1">
      <c r="A154" s="2" t="s">
        <v>43</v>
      </c>
      <c r="C154" s="9">
        <v>357962.31067176681</v>
      </c>
      <c r="D154" s="9">
        <v>0</v>
      </c>
      <c r="E154" s="9">
        <v>114857.45230428154</v>
      </c>
      <c r="F154" s="9">
        <v>12604.433882303043</v>
      </c>
      <c r="G154" s="9">
        <v>49961.772842209088</v>
      </c>
      <c r="H154" s="9">
        <v>0</v>
      </c>
      <c r="I154" s="9">
        <v>9480.412304024494</v>
      </c>
      <c r="J154" s="9">
        <v>43952.997234277376</v>
      </c>
      <c r="K154" s="9">
        <v>0</v>
      </c>
      <c r="L154" s="9">
        <v>350820.40006940172</v>
      </c>
    </row>
    <row r="155" spans="1:12" ht="11.25" thickTop="1">
      <c r="A155" s="2" t="s">
        <v>5</v>
      </c>
    </row>
    <row r="157" spans="1:12" ht="65.099999999999994" customHeight="1">
      <c r="A157" s="6"/>
      <c r="B157" s="8" t="s">
        <v>32</v>
      </c>
      <c r="C157" s="6" t="s">
        <v>164</v>
      </c>
      <c r="D157" s="6" t="s">
        <v>165</v>
      </c>
      <c r="E157" s="6" t="s">
        <v>166</v>
      </c>
      <c r="F157" s="6" t="s">
        <v>167</v>
      </c>
      <c r="G157" s="6" t="s">
        <v>168</v>
      </c>
      <c r="H157" s="6" t="s">
        <v>169</v>
      </c>
      <c r="I157" s="6" t="s">
        <v>170</v>
      </c>
      <c r="J157" s="6" t="s">
        <v>171</v>
      </c>
      <c r="K157" s="6" t="s">
        <v>172</v>
      </c>
      <c r="L157" s="6" t="s">
        <v>173</v>
      </c>
    </row>
    <row r="158" spans="1:12">
      <c r="A158" s="1">
        <v>1</v>
      </c>
      <c r="B158" s="1" t="str">
        <f>HYPERLINK("#alloc_1","1030 - ATTORNEY GENERAL")</f>
        <v>1030 - ATTORNEY GENERAL</v>
      </c>
      <c r="C158" s="7">
        <v>0</v>
      </c>
      <c r="D158" s="7">
        <v>0</v>
      </c>
      <c r="E158" s="7">
        <v>0</v>
      </c>
      <c r="F158" s="7">
        <v>0</v>
      </c>
      <c r="G158" s="7">
        <v>0</v>
      </c>
      <c r="H158" s="7">
        <v>0</v>
      </c>
      <c r="I158" s="7">
        <v>0</v>
      </c>
      <c r="J158" s="7">
        <v>0</v>
      </c>
      <c r="K158" s="7">
        <v>0</v>
      </c>
      <c r="L158" s="7">
        <v>0</v>
      </c>
    </row>
    <row r="159" spans="1:12">
      <c r="A159" s="1">
        <v>2</v>
      </c>
      <c r="B159" s="1" t="str">
        <f>HYPERLINK("#alloc_2","1030 - AGENCY LEGAL SERVICES")</f>
        <v>1030 - AGENCY LEGAL SERVICES</v>
      </c>
      <c r="C159" s="1">
        <v>0</v>
      </c>
      <c r="D159" s="1">
        <v>0</v>
      </c>
      <c r="E159" s="1">
        <v>5364929.2069910653</v>
      </c>
      <c r="F159" s="1">
        <v>21254.181489213013</v>
      </c>
      <c r="G159" s="1">
        <v>0</v>
      </c>
      <c r="H159" s="1">
        <v>261433.65548859932</v>
      </c>
      <c r="I159" s="1">
        <v>25831.866287441982</v>
      </c>
      <c r="J159" s="1">
        <v>0</v>
      </c>
      <c r="K159" s="1">
        <v>0</v>
      </c>
      <c r="L159" s="1">
        <v>0</v>
      </c>
    </row>
    <row r="160" spans="1:12">
      <c r="A160" s="1">
        <v>3</v>
      </c>
      <c r="B160" s="1" t="str">
        <f>HYPERLINK("#alloc_3","1030 - INVESTIGATIONS ADMIN")</f>
        <v>1030 - INVESTIGATIONS ADMIN</v>
      </c>
      <c r="C160" s="1">
        <v>0</v>
      </c>
      <c r="D160" s="1">
        <v>0</v>
      </c>
      <c r="E160" s="1">
        <v>0</v>
      </c>
      <c r="F160" s="1">
        <v>0</v>
      </c>
      <c r="G160" s="1">
        <v>0</v>
      </c>
      <c r="H160" s="1">
        <v>0</v>
      </c>
      <c r="I160" s="1">
        <v>0</v>
      </c>
      <c r="J160" s="1">
        <v>0</v>
      </c>
      <c r="K160" s="1">
        <v>0</v>
      </c>
      <c r="L160" s="1">
        <v>0</v>
      </c>
    </row>
    <row r="161" spans="1:12">
      <c r="A161" s="1">
        <v>4</v>
      </c>
      <c r="B161" s="1" t="str">
        <f>HYPERLINK("#alloc_4","1030 - NDOT CLAIMS ADJUSTORS")</f>
        <v>1030 - NDOT CLAIMS ADJUSTORS</v>
      </c>
      <c r="C161" s="1">
        <v>0</v>
      </c>
      <c r="D161" s="1">
        <v>0</v>
      </c>
      <c r="E161" s="1">
        <v>0</v>
      </c>
      <c r="F161" s="1">
        <v>0</v>
      </c>
      <c r="G161" s="1">
        <v>0</v>
      </c>
      <c r="H161" s="1">
        <v>0</v>
      </c>
      <c r="I161" s="1">
        <v>0</v>
      </c>
      <c r="J161" s="1">
        <v>0</v>
      </c>
      <c r="K161" s="1">
        <v>0</v>
      </c>
      <c r="L161" s="1">
        <v>0</v>
      </c>
    </row>
    <row r="163" spans="1:12" ht="11.25" thickBot="1">
      <c r="A163" s="2" t="s">
        <v>43</v>
      </c>
      <c r="C163" s="9">
        <v>0</v>
      </c>
      <c r="D163" s="9">
        <v>0</v>
      </c>
      <c r="E163" s="9">
        <v>5364929.2069910653</v>
      </c>
      <c r="F163" s="9">
        <v>21254.181489213013</v>
      </c>
      <c r="G163" s="9">
        <v>0</v>
      </c>
      <c r="H163" s="9">
        <v>261433.65548859932</v>
      </c>
      <c r="I163" s="9">
        <v>25831.866287441982</v>
      </c>
      <c r="J163" s="9">
        <v>0</v>
      </c>
      <c r="K163" s="9">
        <v>0</v>
      </c>
      <c r="L163" s="9">
        <v>0</v>
      </c>
    </row>
    <row r="164" spans="1:12" ht="11.25" thickTop="1">
      <c r="A164" s="2" t="s">
        <v>5</v>
      </c>
    </row>
    <row r="166" spans="1:12" ht="65.099999999999994" customHeight="1">
      <c r="A166" s="6"/>
      <c r="B166" s="8" t="s">
        <v>32</v>
      </c>
      <c r="C166" s="6" t="s">
        <v>174</v>
      </c>
      <c r="D166" s="6" t="s">
        <v>175</v>
      </c>
      <c r="E166" s="6" t="s">
        <v>176</v>
      </c>
      <c r="F166" s="6" t="s">
        <v>177</v>
      </c>
      <c r="G166" s="6" t="s">
        <v>178</v>
      </c>
      <c r="H166" s="6" t="s">
        <v>179</v>
      </c>
      <c r="I166" s="6" t="s">
        <v>180</v>
      </c>
      <c r="J166" s="6" t="s">
        <v>181</v>
      </c>
      <c r="K166" s="6" t="s">
        <v>182</v>
      </c>
      <c r="L166" s="6" t="s">
        <v>183</v>
      </c>
    </row>
    <row r="167" spans="1:12">
      <c r="A167" s="1">
        <v>1</v>
      </c>
      <c r="B167" s="1" t="str">
        <f>HYPERLINK("#alloc_1","1030 - ATTORNEY GENERAL")</f>
        <v>1030 - ATTORNEY GENERAL</v>
      </c>
      <c r="C167" s="7">
        <v>0</v>
      </c>
      <c r="D167" s="7">
        <v>0</v>
      </c>
      <c r="E167" s="7">
        <v>0</v>
      </c>
      <c r="F167" s="7">
        <v>0</v>
      </c>
      <c r="G167" s="7">
        <v>0</v>
      </c>
      <c r="H167" s="7">
        <v>0</v>
      </c>
      <c r="I167" s="7">
        <v>0</v>
      </c>
      <c r="J167" s="7">
        <v>0</v>
      </c>
      <c r="K167" s="7">
        <v>0</v>
      </c>
      <c r="L167" s="7">
        <v>0</v>
      </c>
    </row>
    <row r="168" spans="1:12">
      <c r="A168" s="1">
        <v>2</v>
      </c>
      <c r="B168" s="1" t="str">
        <f>HYPERLINK("#alloc_2","1030 - AGENCY LEGAL SERVICES")</f>
        <v>1030 - AGENCY LEGAL SERVICES</v>
      </c>
      <c r="C168" s="1">
        <v>43754.360024097805</v>
      </c>
      <c r="D168" s="1">
        <v>0</v>
      </c>
      <c r="E168" s="1">
        <v>219737.89927908964</v>
      </c>
      <c r="F168" s="1">
        <v>0</v>
      </c>
      <c r="G168" s="1">
        <v>656839.08027921326</v>
      </c>
      <c r="H168" s="1">
        <v>89910.424498548498</v>
      </c>
      <c r="I168" s="1">
        <v>22662.699888668078</v>
      </c>
      <c r="J168" s="1">
        <v>17552.306208593924</v>
      </c>
      <c r="K168" s="1">
        <v>0</v>
      </c>
      <c r="L168" s="1">
        <v>0</v>
      </c>
    </row>
    <row r="169" spans="1:12">
      <c r="A169" s="1">
        <v>3</v>
      </c>
      <c r="B169" s="1" t="str">
        <f>HYPERLINK("#alloc_3","1030 - INVESTIGATIONS ADMIN")</f>
        <v>1030 - INVESTIGATIONS ADMIN</v>
      </c>
      <c r="C169" s="1">
        <v>0</v>
      </c>
      <c r="D169" s="1">
        <v>0</v>
      </c>
      <c r="E169" s="1">
        <v>0</v>
      </c>
      <c r="F169" s="1">
        <v>0</v>
      </c>
      <c r="G169" s="1">
        <v>0</v>
      </c>
      <c r="H169" s="1">
        <v>0</v>
      </c>
      <c r="I169" s="1">
        <v>0</v>
      </c>
      <c r="J169" s="1">
        <v>0</v>
      </c>
      <c r="K169" s="1">
        <v>0</v>
      </c>
      <c r="L169" s="1">
        <v>0</v>
      </c>
    </row>
    <row r="170" spans="1:12">
      <c r="A170" s="1">
        <v>4</v>
      </c>
      <c r="B170" s="1" t="str">
        <f>HYPERLINK("#alloc_4","1030 - NDOT CLAIMS ADJUSTORS")</f>
        <v>1030 - NDOT CLAIMS ADJUSTORS</v>
      </c>
      <c r="C170" s="1">
        <v>0</v>
      </c>
      <c r="D170" s="1">
        <v>0</v>
      </c>
      <c r="E170" s="1">
        <v>0</v>
      </c>
      <c r="F170" s="1">
        <v>0</v>
      </c>
      <c r="G170" s="1">
        <v>0</v>
      </c>
      <c r="H170" s="1">
        <v>0</v>
      </c>
      <c r="I170" s="1">
        <v>0</v>
      </c>
      <c r="J170" s="1">
        <v>0</v>
      </c>
      <c r="K170" s="1">
        <v>0</v>
      </c>
      <c r="L170" s="1">
        <v>0</v>
      </c>
    </row>
    <row r="172" spans="1:12" ht="11.25" thickBot="1">
      <c r="A172" s="2" t="s">
        <v>43</v>
      </c>
      <c r="C172" s="9">
        <v>43754.360024097805</v>
      </c>
      <c r="D172" s="9">
        <v>0</v>
      </c>
      <c r="E172" s="9">
        <v>219737.89927908964</v>
      </c>
      <c r="F172" s="9">
        <v>0</v>
      </c>
      <c r="G172" s="9">
        <v>656839.08027921326</v>
      </c>
      <c r="H172" s="9">
        <v>89910.424498548498</v>
      </c>
      <c r="I172" s="9">
        <v>22662.699888668078</v>
      </c>
      <c r="J172" s="9">
        <v>17552.306208593924</v>
      </c>
      <c r="K172" s="9">
        <v>0</v>
      </c>
      <c r="L172" s="9">
        <v>0</v>
      </c>
    </row>
    <row r="173" spans="1:12" ht="11.25" thickTop="1">
      <c r="A173" s="2" t="s">
        <v>5</v>
      </c>
    </row>
    <row r="175" spans="1:12" ht="65.099999999999994" customHeight="1">
      <c r="A175" s="6"/>
      <c r="B175" s="8" t="s">
        <v>32</v>
      </c>
      <c r="C175" s="6" t="s">
        <v>184</v>
      </c>
      <c r="D175" s="6" t="s">
        <v>185</v>
      </c>
      <c r="E175" s="6" t="s">
        <v>186</v>
      </c>
      <c r="F175" s="6" t="s">
        <v>187</v>
      </c>
      <c r="G175" s="6" t="s">
        <v>188</v>
      </c>
      <c r="H175" s="6" t="s">
        <v>189</v>
      </c>
      <c r="I175" s="6" t="s">
        <v>190</v>
      </c>
      <c r="J175" s="6" t="s">
        <v>191</v>
      </c>
      <c r="K175" s="6" t="s">
        <v>192</v>
      </c>
      <c r="L175" s="6" t="s">
        <v>193</v>
      </c>
    </row>
    <row r="176" spans="1:12">
      <c r="A176" s="1">
        <v>1</v>
      </c>
      <c r="B176" s="1" t="str">
        <f>HYPERLINK("#alloc_1","1030 - ATTORNEY GENERAL")</f>
        <v>1030 - ATTORNEY GENERAL</v>
      </c>
      <c r="C176" s="7">
        <v>0</v>
      </c>
      <c r="D176" s="7">
        <v>0</v>
      </c>
      <c r="E176" s="7">
        <v>0</v>
      </c>
      <c r="F176" s="7">
        <v>0</v>
      </c>
      <c r="G176" s="7">
        <v>0</v>
      </c>
      <c r="H176" s="7">
        <v>0</v>
      </c>
      <c r="I176" s="7">
        <v>0</v>
      </c>
      <c r="J176" s="7">
        <v>0</v>
      </c>
      <c r="K176" s="7">
        <v>0</v>
      </c>
      <c r="L176" s="7">
        <v>0</v>
      </c>
    </row>
    <row r="177" spans="1:12">
      <c r="A177" s="1">
        <v>2</v>
      </c>
      <c r="B177" s="1" t="str">
        <f>HYPERLINK("#alloc_2","1030 - AGENCY LEGAL SERVICES")</f>
        <v>1030 - AGENCY LEGAL SERVICES</v>
      </c>
      <c r="C177" s="1">
        <v>157943.66898504811</v>
      </c>
      <c r="D177" s="1">
        <v>426167.10547614872</v>
      </c>
      <c r="E177" s="1">
        <v>0</v>
      </c>
      <c r="F177" s="1">
        <v>0</v>
      </c>
      <c r="G177" s="1">
        <v>0</v>
      </c>
      <c r="H177" s="1">
        <v>139009.93126929633</v>
      </c>
      <c r="I177" s="1">
        <v>8749.0662119997487</v>
      </c>
      <c r="J177" s="1">
        <v>63256.922478091052</v>
      </c>
      <c r="K177" s="1">
        <v>56268.504265410142</v>
      </c>
      <c r="L177" s="1">
        <v>0</v>
      </c>
    </row>
    <row r="178" spans="1:12">
      <c r="A178" s="1">
        <v>3</v>
      </c>
      <c r="B178" s="1" t="str">
        <f>HYPERLINK("#alloc_3","1030 - INVESTIGATIONS ADMIN")</f>
        <v>1030 - INVESTIGATIONS ADMIN</v>
      </c>
      <c r="C178" s="1">
        <v>0</v>
      </c>
      <c r="D178" s="1">
        <v>0</v>
      </c>
      <c r="E178" s="1">
        <v>0</v>
      </c>
      <c r="F178" s="1">
        <v>0</v>
      </c>
      <c r="G178" s="1">
        <v>0</v>
      </c>
      <c r="H178" s="1">
        <v>0</v>
      </c>
      <c r="I178" s="1">
        <v>0</v>
      </c>
      <c r="J178" s="1">
        <v>0</v>
      </c>
      <c r="K178" s="1">
        <v>0</v>
      </c>
      <c r="L178" s="1">
        <v>0</v>
      </c>
    </row>
    <row r="179" spans="1:12">
      <c r="A179" s="1">
        <v>4</v>
      </c>
      <c r="B179" s="1" t="str">
        <f>HYPERLINK("#alloc_4","1030 - NDOT CLAIMS ADJUSTORS")</f>
        <v>1030 - NDOT CLAIMS ADJUSTORS</v>
      </c>
      <c r="C179" s="1">
        <v>0</v>
      </c>
      <c r="D179" s="1">
        <v>0</v>
      </c>
      <c r="E179" s="1">
        <v>0</v>
      </c>
      <c r="F179" s="1">
        <v>0</v>
      </c>
      <c r="G179" s="1">
        <v>0</v>
      </c>
      <c r="H179" s="1">
        <v>0</v>
      </c>
      <c r="I179" s="1">
        <v>0</v>
      </c>
      <c r="J179" s="1">
        <v>0</v>
      </c>
      <c r="K179" s="1">
        <v>0</v>
      </c>
      <c r="L179" s="1">
        <v>0</v>
      </c>
    </row>
    <row r="181" spans="1:12" ht="11.25" thickBot="1">
      <c r="A181" s="2" t="s">
        <v>43</v>
      </c>
      <c r="C181" s="9">
        <v>157943.66898504811</v>
      </c>
      <c r="D181" s="9">
        <v>426167.10547614872</v>
      </c>
      <c r="E181" s="9">
        <v>0</v>
      </c>
      <c r="F181" s="9">
        <v>0</v>
      </c>
      <c r="G181" s="9">
        <v>0</v>
      </c>
      <c r="H181" s="9">
        <v>139009.93126929633</v>
      </c>
      <c r="I181" s="9">
        <v>8749.0662119997487</v>
      </c>
      <c r="J181" s="9">
        <v>63256.922478091052</v>
      </c>
      <c r="K181" s="9">
        <v>56268.504265410142</v>
      </c>
      <c r="L181" s="9">
        <v>0</v>
      </c>
    </row>
    <row r="182" spans="1:12" ht="11.25" thickTop="1">
      <c r="A182" s="2" t="s">
        <v>5</v>
      </c>
    </row>
    <row r="184" spans="1:12" ht="65.099999999999994" customHeight="1">
      <c r="A184" s="6"/>
      <c r="B184" s="8" t="s">
        <v>32</v>
      </c>
      <c r="C184" s="6" t="s">
        <v>194</v>
      </c>
      <c r="D184" s="6" t="s">
        <v>195</v>
      </c>
      <c r="E184" s="6" t="s">
        <v>196</v>
      </c>
      <c r="F184" s="6" t="s">
        <v>197</v>
      </c>
      <c r="G184" s="6" t="s">
        <v>198</v>
      </c>
      <c r="H184" s="6" t="s">
        <v>199</v>
      </c>
      <c r="I184" s="6" t="s">
        <v>200</v>
      </c>
      <c r="J184" s="6" t="s">
        <v>201</v>
      </c>
      <c r="K184" s="6" t="s">
        <v>202</v>
      </c>
      <c r="L184" s="6" t="s">
        <v>203</v>
      </c>
    </row>
    <row r="185" spans="1:12">
      <c r="A185" s="1">
        <v>1</v>
      </c>
      <c r="B185" s="1" t="str">
        <f>HYPERLINK("#alloc_1","1030 - ATTORNEY GENERAL")</f>
        <v>1030 - ATTORNEY GENERAL</v>
      </c>
      <c r="C185" s="7">
        <v>0</v>
      </c>
      <c r="D185" s="7">
        <v>0</v>
      </c>
      <c r="E185" s="7">
        <v>0</v>
      </c>
      <c r="F185" s="7">
        <v>0</v>
      </c>
      <c r="G185" s="7">
        <v>0</v>
      </c>
      <c r="H185" s="7">
        <v>0</v>
      </c>
      <c r="I185" s="7">
        <v>0</v>
      </c>
      <c r="J185" s="7">
        <v>0</v>
      </c>
      <c r="K185" s="7">
        <v>0</v>
      </c>
      <c r="L185" s="7">
        <v>0</v>
      </c>
    </row>
    <row r="186" spans="1:12">
      <c r="A186" s="1">
        <v>2</v>
      </c>
      <c r="B186" s="1" t="str">
        <f>HYPERLINK("#alloc_2","1030 - AGENCY LEGAL SERVICES")</f>
        <v>1030 - AGENCY LEGAL SERVICES</v>
      </c>
      <c r="C186" s="1">
        <v>268981.8694754226</v>
      </c>
      <c r="D186" s="1">
        <v>68620.127152939211</v>
      </c>
      <c r="E186" s="1">
        <v>1058357.1137648982</v>
      </c>
      <c r="F186" s="1">
        <v>274146.4369400912</v>
      </c>
      <c r="G186" s="1">
        <v>0</v>
      </c>
      <c r="H186" s="1">
        <v>420632.35048341833</v>
      </c>
      <c r="I186" s="1">
        <v>20008.18444354122</v>
      </c>
      <c r="J186" s="1">
        <v>57667.993700766143</v>
      </c>
      <c r="K186" s="1">
        <v>5417.3784594425679</v>
      </c>
      <c r="L186" s="1">
        <v>0</v>
      </c>
    </row>
    <row r="187" spans="1:12">
      <c r="A187" s="1">
        <v>3</v>
      </c>
      <c r="B187" s="1" t="str">
        <f>HYPERLINK("#alloc_3","1030 - INVESTIGATIONS ADMIN")</f>
        <v>1030 - INVESTIGATIONS ADMIN</v>
      </c>
      <c r="C187" s="1">
        <v>0</v>
      </c>
      <c r="D187" s="1">
        <v>0</v>
      </c>
      <c r="E187" s="1">
        <v>0</v>
      </c>
      <c r="F187" s="1">
        <v>0</v>
      </c>
      <c r="G187" s="1">
        <v>0</v>
      </c>
      <c r="H187" s="1">
        <v>0</v>
      </c>
      <c r="I187" s="1">
        <v>0</v>
      </c>
      <c r="J187" s="1">
        <v>0</v>
      </c>
      <c r="K187" s="1">
        <v>0</v>
      </c>
      <c r="L187" s="1">
        <v>0</v>
      </c>
    </row>
    <row r="188" spans="1:12">
      <c r="A188" s="1">
        <v>4</v>
      </c>
      <c r="B188" s="1" t="str">
        <f>HYPERLINK("#alloc_4","1030 - NDOT CLAIMS ADJUSTORS")</f>
        <v>1030 - NDOT CLAIMS ADJUSTORS</v>
      </c>
      <c r="C188" s="1">
        <v>0</v>
      </c>
      <c r="D188" s="1">
        <v>0</v>
      </c>
      <c r="E188" s="1">
        <v>0</v>
      </c>
      <c r="F188" s="1">
        <v>0</v>
      </c>
      <c r="G188" s="1">
        <v>0</v>
      </c>
      <c r="H188" s="1">
        <v>0</v>
      </c>
      <c r="I188" s="1">
        <v>0</v>
      </c>
      <c r="J188" s="1">
        <v>0</v>
      </c>
      <c r="K188" s="1">
        <v>0</v>
      </c>
      <c r="L188" s="1">
        <v>0</v>
      </c>
    </row>
    <row r="190" spans="1:12" ht="11.25" thickBot="1">
      <c r="A190" s="2" t="s">
        <v>43</v>
      </c>
      <c r="C190" s="9">
        <v>268981.8694754226</v>
      </c>
      <c r="D190" s="9">
        <v>68620.127152939211</v>
      </c>
      <c r="E190" s="9">
        <v>1058357.1137648982</v>
      </c>
      <c r="F190" s="9">
        <v>274146.4369400912</v>
      </c>
      <c r="G190" s="9">
        <v>0</v>
      </c>
      <c r="H190" s="9">
        <v>420632.35048341833</v>
      </c>
      <c r="I190" s="9">
        <v>20008.18444354122</v>
      </c>
      <c r="J190" s="9">
        <v>57667.993700766143</v>
      </c>
      <c r="K190" s="9">
        <v>5417.3784594425679</v>
      </c>
      <c r="L190" s="9">
        <v>0</v>
      </c>
    </row>
    <row r="191" spans="1:12" ht="11.25" thickTop="1">
      <c r="A191" s="2" t="s">
        <v>5</v>
      </c>
    </row>
    <row r="193" spans="1:12" ht="65.099999999999994" customHeight="1">
      <c r="A193" s="6"/>
      <c r="B193" s="8" t="s">
        <v>32</v>
      </c>
      <c r="C193" s="6" t="s">
        <v>204</v>
      </c>
      <c r="D193" s="6" t="s">
        <v>205</v>
      </c>
      <c r="E193" s="6" t="s">
        <v>206</v>
      </c>
      <c r="F193" s="6" t="s">
        <v>207</v>
      </c>
      <c r="G193" s="6" t="s">
        <v>208</v>
      </c>
      <c r="H193" s="6" t="s">
        <v>209</v>
      </c>
      <c r="I193" s="6" t="s">
        <v>210</v>
      </c>
      <c r="J193" s="6" t="s">
        <v>211</v>
      </c>
      <c r="K193" s="6" t="s">
        <v>212</v>
      </c>
      <c r="L193" s="6" t="s">
        <v>213</v>
      </c>
    </row>
    <row r="194" spans="1:12">
      <c r="A194" s="1">
        <v>1</v>
      </c>
      <c r="B194" s="1" t="str">
        <f>HYPERLINK("#alloc_1","1030 - ATTORNEY GENERAL")</f>
        <v>1030 - ATTORNEY GENERAL</v>
      </c>
      <c r="C194" s="7">
        <v>0</v>
      </c>
      <c r="D194" s="7">
        <v>0</v>
      </c>
      <c r="E194" s="7">
        <v>0</v>
      </c>
      <c r="F194" s="7">
        <v>0</v>
      </c>
      <c r="G194" s="7">
        <v>0</v>
      </c>
      <c r="H194" s="7">
        <v>0</v>
      </c>
      <c r="I194" s="7">
        <v>0</v>
      </c>
      <c r="J194" s="7">
        <v>0</v>
      </c>
      <c r="K194" s="7">
        <v>0</v>
      </c>
      <c r="L194" s="7">
        <v>0</v>
      </c>
    </row>
    <row r="195" spans="1:12">
      <c r="A195" s="1">
        <v>2</v>
      </c>
      <c r="B195" s="1" t="str">
        <f>HYPERLINK("#alloc_2","1030 - AGENCY LEGAL SERVICES")</f>
        <v>1030 - AGENCY LEGAL SERVICES</v>
      </c>
      <c r="C195" s="1">
        <v>17498.132423999497</v>
      </c>
      <c r="D195" s="1">
        <v>0</v>
      </c>
      <c r="E195" s="1">
        <v>578124.57126351283</v>
      </c>
      <c r="F195" s="1">
        <v>87617.067617384484</v>
      </c>
      <c r="G195" s="1">
        <v>343245.09919028118</v>
      </c>
      <c r="H195" s="1">
        <v>0</v>
      </c>
      <c r="I195" s="1">
        <v>0</v>
      </c>
      <c r="J195" s="1">
        <v>11430.668549423819</v>
      </c>
      <c r="K195" s="1">
        <v>41894.393419689193</v>
      </c>
      <c r="L195" s="1">
        <v>0</v>
      </c>
    </row>
    <row r="196" spans="1:12">
      <c r="A196" s="1">
        <v>3</v>
      </c>
      <c r="B196" s="1" t="str">
        <f>HYPERLINK("#alloc_3","1030 - INVESTIGATIONS ADMIN")</f>
        <v>1030 - INVESTIGATIONS ADMIN</v>
      </c>
      <c r="C196" s="1">
        <v>0</v>
      </c>
      <c r="D196" s="1">
        <v>0</v>
      </c>
      <c r="E196" s="1">
        <v>0</v>
      </c>
      <c r="F196" s="1">
        <v>0</v>
      </c>
      <c r="G196" s="1">
        <v>0</v>
      </c>
      <c r="H196" s="1">
        <v>0</v>
      </c>
      <c r="I196" s="1">
        <v>0</v>
      </c>
      <c r="J196" s="1">
        <v>0</v>
      </c>
      <c r="K196" s="1">
        <v>0</v>
      </c>
      <c r="L196" s="1">
        <v>0</v>
      </c>
    </row>
    <row r="197" spans="1:12">
      <c r="A197" s="1">
        <v>4</v>
      </c>
      <c r="B197" s="1" t="str">
        <f>HYPERLINK("#alloc_4","1030 - NDOT CLAIMS ADJUSTORS")</f>
        <v>1030 - NDOT CLAIMS ADJUSTORS</v>
      </c>
      <c r="C197" s="1">
        <v>0</v>
      </c>
      <c r="D197" s="1">
        <v>0</v>
      </c>
      <c r="E197" s="1">
        <v>0</v>
      </c>
      <c r="F197" s="1">
        <v>0</v>
      </c>
      <c r="G197" s="1">
        <v>0</v>
      </c>
      <c r="H197" s="1">
        <v>0</v>
      </c>
      <c r="I197" s="1">
        <v>0</v>
      </c>
      <c r="J197" s="1">
        <v>0</v>
      </c>
      <c r="K197" s="1">
        <v>0</v>
      </c>
      <c r="L197" s="1">
        <v>0</v>
      </c>
    </row>
    <row r="199" spans="1:12" ht="11.25" thickBot="1">
      <c r="A199" s="2" t="s">
        <v>43</v>
      </c>
      <c r="C199" s="9">
        <v>17498.132423999497</v>
      </c>
      <c r="D199" s="9">
        <v>0</v>
      </c>
      <c r="E199" s="9">
        <v>578124.57126351283</v>
      </c>
      <c r="F199" s="9">
        <v>87617.067617384484</v>
      </c>
      <c r="G199" s="9">
        <v>343245.09919028118</v>
      </c>
      <c r="H199" s="9">
        <v>0</v>
      </c>
      <c r="I199" s="9">
        <v>0</v>
      </c>
      <c r="J199" s="9">
        <v>11430.668549423819</v>
      </c>
      <c r="K199" s="9">
        <v>41894.393419689193</v>
      </c>
      <c r="L199" s="9">
        <v>0</v>
      </c>
    </row>
    <row r="200" spans="1:12" ht="11.25" thickTop="1">
      <c r="A200" s="2" t="s">
        <v>5</v>
      </c>
    </row>
    <row r="202" spans="1:12" ht="65.099999999999994" customHeight="1">
      <c r="A202" s="6"/>
      <c r="B202" s="8" t="s">
        <v>32</v>
      </c>
      <c r="C202" s="6" t="s">
        <v>214</v>
      </c>
      <c r="D202" s="6" t="s">
        <v>215</v>
      </c>
      <c r="E202" s="6" t="s">
        <v>216</v>
      </c>
      <c r="F202" s="6" t="s">
        <v>217</v>
      </c>
      <c r="G202" s="6" t="s">
        <v>218</v>
      </c>
      <c r="H202" s="6" t="s">
        <v>219</v>
      </c>
      <c r="I202" s="6" t="s">
        <v>220</v>
      </c>
      <c r="J202" s="6" t="s">
        <v>221</v>
      </c>
      <c r="K202" s="6" t="s">
        <v>222</v>
      </c>
      <c r="L202" s="6" t="s">
        <v>223</v>
      </c>
    </row>
    <row r="203" spans="1:12">
      <c r="A203" s="1">
        <v>1</v>
      </c>
      <c r="B203" s="1" t="str">
        <f>HYPERLINK("#alloc_1","1030 - ATTORNEY GENERAL")</f>
        <v>1030 - ATTORNEY GENERAL</v>
      </c>
      <c r="C203" s="7">
        <v>0</v>
      </c>
      <c r="D203" s="7">
        <v>0</v>
      </c>
      <c r="E203" s="7">
        <v>0</v>
      </c>
      <c r="F203" s="7">
        <v>0</v>
      </c>
      <c r="G203" s="7">
        <v>0</v>
      </c>
      <c r="H203" s="7">
        <v>0</v>
      </c>
      <c r="I203" s="7">
        <v>0</v>
      </c>
      <c r="J203" s="7">
        <v>0</v>
      </c>
      <c r="K203" s="7">
        <v>0</v>
      </c>
      <c r="L203" s="7">
        <v>0</v>
      </c>
    </row>
    <row r="204" spans="1:12">
      <c r="A204" s="1">
        <v>2</v>
      </c>
      <c r="B204" s="1" t="str">
        <f>HYPERLINK("#alloc_2","1030 - AGENCY LEGAL SERVICES")</f>
        <v>1030 - AGENCY LEGAL SERVICES</v>
      </c>
      <c r="C204" s="1">
        <v>0</v>
      </c>
      <c r="D204" s="1">
        <v>11087.567913659122</v>
      </c>
      <c r="E204" s="1">
        <v>363731.81873107312</v>
      </c>
      <c r="F204" s="1">
        <v>0</v>
      </c>
      <c r="G204" s="1">
        <v>0</v>
      </c>
      <c r="H204" s="1">
        <v>568951.14373885666</v>
      </c>
      <c r="I204" s="1">
        <v>0</v>
      </c>
      <c r="J204" s="1">
        <v>7602.387771417737</v>
      </c>
      <c r="K204" s="1">
        <v>220974.86736066241</v>
      </c>
      <c r="L204" s="1">
        <v>0</v>
      </c>
    </row>
    <row r="205" spans="1:12">
      <c r="A205" s="1">
        <v>3</v>
      </c>
      <c r="B205" s="1" t="str">
        <f>HYPERLINK("#alloc_3","1030 - INVESTIGATIONS ADMIN")</f>
        <v>1030 - INVESTIGATIONS ADMIN</v>
      </c>
      <c r="C205" s="1">
        <v>0</v>
      </c>
      <c r="D205" s="1">
        <v>0</v>
      </c>
      <c r="E205" s="1">
        <v>0</v>
      </c>
      <c r="F205" s="1">
        <v>0</v>
      </c>
      <c r="G205" s="1">
        <v>0</v>
      </c>
      <c r="H205" s="1">
        <v>0</v>
      </c>
      <c r="I205" s="1">
        <v>0</v>
      </c>
      <c r="J205" s="1">
        <v>0</v>
      </c>
      <c r="K205" s="1">
        <v>0</v>
      </c>
      <c r="L205" s="1">
        <v>0</v>
      </c>
    </row>
    <row r="206" spans="1:12">
      <c r="A206" s="1">
        <v>4</v>
      </c>
      <c r="B206" s="1" t="str">
        <f>HYPERLINK("#alloc_4","1030 - NDOT CLAIMS ADJUSTORS")</f>
        <v>1030 - NDOT CLAIMS ADJUSTORS</v>
      </c>
      <c r="C206" s="1">
        <v>0</v>
      </c>
      <c r="D206" s="1">
        <v>0</v>
      </c>
      <c r="E206" s="1">
        <v>0</v>
      </c>
      <c r="F206" s="1">
        <v>0</v>
      </c>
      <c r="G206" s="1">
        <v>0</v>
      </c>
      <c r="H206" s="1">
        <v>0</v>
      </c>
      <c r="I206" s="1">
        <v>0</v>
      </c>
      <c r="J206" s="1">
        <v>0</v>
      </c>
      <c r="K206" s="1">
        <v>0</v>
      </c>
      <c r="L206" s="1">
        <v>0</v>
      </c>
    </row>
    <row r="208" spans="1:12" ht="11.25" thickBot="1">
      <c r="A208" s="2" t="s">
        <v>43</v>
      </c>
      <c r="C208" s="9">
        <v>0</v>
      </c>
      <c r="D208" s="9">
        <v>11087.567913659122</v>
      </c>
      <c r="E208" s="9">
        <v>363731.81873107312</v>
      </c>
      <c r="F208" s="9">
        <v>0</v>
      </c>
      <c r="G208" s="9">
        <v>0</v>
      </c>
      <c r="H208" s="9">
        <v>568951.14373885666</v>
      </c>
      <c r="I208" s="9">
        <v>0</v>
      </c>
      <c r="J208" s="9">
        <v>7602.387771417737</v>
      </c>
      <c r="K208" s="9">
        <v>220974.86736066241</v>
      </c>
      <c r="L208" s="9">
        <v>0</v>
      </c>
    </row>
    <row r="209" spans="1:12" ht="11.25" thickTop="1">
      <c r="A209" s="2" t="s">
        <v>5</v>
      </c>
    </row>
    <row r="211" spans="1:12" ht="65.099999999999994" customHeight="1">
      <c r="A211" s="6"/>
      <c r="B211" s="8" t="s">
        <v>32</v>
      </c>
      <c r="C211" s="6" t="s">
        <v>224</v>
      </c>
      <c r="D211" s="6" t="s">
        <v>225</v>
      </c>
      <c r="E211" s="6" t="s">
        <v>226</v>
      </c>
      <c r="F211" s="6" t="s">
        <v>227</v>
      </c>
      <c r="G211" s="6" t="s">
        <v>228</v>
      </c>
      <c r="H211" s="6" t="s">
        <v>229</v>
      </c>
      <c r="I211" s="6" t="s">
        <v>230</v>
      </c>
      <c r="J211" s="6" t="s">
        <v>231</v>
      </c>
      <c r="K211" s="6" t="s">
        <v>232</v>
      </c>
      <c r="L211" s="6" t="s">
        <v>233</v>
      </c>
    </row>
    <row r="212" spans="1:12">
      <c r="A212" s="1">
        <v>1</v>
      </c>
      <c r="B212" s="1" t="str">
        <f>HYPERLINK("#alloc_1","1030 - ATTORNEY GENERAL")</f>
        <v>1030 - ATTORNEY GENERAL</v>
      </c>
      <c r="C212" s="7">
        <v>0</v>
      </c>
      <c r="D212" s="7">
        <v>0</v>
      </c>
      <c r="E212" s="7">
        <v>0</v>
      </c>
      <c r="F212" s="7">
        <v>0</v>
      </c>
      <c r="G212" s="7">
        <v>0</v>
      </c>
      <c r="H212" s="7">
        <v>0</v>
      </c>
      <c r="I212" s="7">
        <v>0</v>
      </c>
      <c r="J212" s="7">
        <v>0</v>
      </c>
      <c r="K212" s="7">
        <v>0</v>
      </c>
      <c r="L212" s="7">
        <v>0</v>
      </c>
    </row>
    <row r="213" spans="1:12">
      <c r="A213" s="1">
        <v>2</v>
      </c>
      <c r="B213" s="1" t="str">
        <f>HYPERLINK("#alloc_2","1030 - AGENCY LEGAL SERVICES")</f>
        <v>1030 - AGENCY LEGAL SERVICES</v>
      </c>
      <c r="C213" s="1">
        <v>3011620.0042092134</v>
      </c>
      <c r="D213" s="1">
        <v>109115.03113727241</v>
      </c>
      <c r="E213" s="1">
        <v>86307.867823019173</v>
      </c>
      <c r="F213" s="1">
        <v>0</v>
      </c>
      <c r="G213" s="1">
        <v>6627.2596487180745</v>
      </c>
      <c r="H213" s="1">
        <v>0</v>
      </c>
      <c r="I213" s="1">
        <v>0</v>
      </c>
      <c r="J213" s="1">
        <v>0</v>
      </c>
      <c r="K213" s="1">
        <v>598006.350209667</v>
      </c>
      <c r="L213" s="1">
        <v>0</v>
      </c>
    </row>
    <row r="214" spans="1:12">
      <c r="A214" s="1">
        <v>3</v>
      </c>
      <c r="B214" s="1" t="str">
        <f>HYPERLINK("#alloc_3","1030 - INVESTIGATIONS ADMIN")</f>
        <v>1030 - INVESTIGATIONS ADMIN</v>
      </c>
      <c r="C214" s="1">
        <v>0</v>
      </c>
      <c r="D214" s="1">
        <v>0</v>
      </c>
      <c r="E214" s="1">
        <v>0</v>
      </c>
      <c r="F214" s="1">
        <v>0</v>
      </c>
      <c r="G214" s="1">
        <v>0</v>
      </c>
      <c r="H214" s="1">
        <v>0</v>
      </c>
      <c r="I214" s="1">
        <v>0</v>
      </c>
      <c r="J214" s="1">
        <v>0</v>
      </c>
      <c r="K214" s="1">
        <v>0</v>
      </c>
      <c r="L214" s="1">
        <v>0</v>
      </c>
    </row>
    <row r="215" spans="1:12">
      <c r="A215" s="1">
        <v>4</v>
      </c>
      <c r="B215" s="1" t="str">
        <f>HYPERLINK("#alloc_4","1030 - NDOT CLAIMS ADJUSTORS")</f>
        <v>1030 - NDOT CLAIMS ADJUSTORS</v>
      </c>
      <c r="C215" s="1">
        <v>244491.690086847</v>
      </c>
      <c r="D215" s="1">
        <v>0</v>
      </c>
      <c r="E215" s="1">
        <v>0</v>
      </c>
      <c r="F215" s="1">
        <v>0</v>
      </c>
      <c r="G215" s="1">
        <v>0</v>
      </c>
      <c r="H215" s="1">
        <v>0</v>
      </c>
      <c r="I215" s="1">
        <v>0</v>
      </c>
      <c r="J215" s="1">
        <v>0</v>
      </c>
      <c r="K215" s="1">
        <v>0</v>
      </c>
      <c r="L215" s="1">
        <v>0</v>
      </c>
    </row>
    <row r="217" spans="1:12" ht="11.25" thickBot="1">
      <c r="A217" s="2" t="s">
        <v>43</v>
      </c>
      <c r="C217" s="9">
        <v>3256111.6942960606</v>
      </c>
      <c r="D217" s="9">
        <v>109115.03113727241</v>
      </c>
      <c r="E217" s="9">
        <v>86307.867823019173</v>
      </c>
      <c r="F217" s="9">
        <v>0</v>
      </c>
      <c r="G217" s="9">
        <v>6627.2596487180745</v>
      </c>
      <c r="H217" s="9">
        <v>0</v>
      </c>
      <c r="I217" s="9">
        <v>0</v>
      </c>
      <c r="J217" s="9">
        <v>0</v>
      </c>
      <c r="K217" s="9">
        <v>598006.350209667</v>
      </c>
      <c r="L217" s="9">
        <v>0</v>
      </c>
    </row>
    <row r="218" spans="1:12" ht="11.25" thickTop="1">
      <c r="A218" s="2" t="s">
        <v>5</v>
      </c>
    </row>
    <row r="220" spans="1:12" ht="65.099999999999994" customHeight="1">
      <c r="A220" s="6"/>
      <c r="B220" s="8" t="s">
        <v>32</v>
      </c>
      <c r="C220" s="6" t="s">
        <v>234</v>
      </c>
      <c r="D220" s="6" t="s">
        <v>235</v>
      </c>
      <c r="E220" s="6" t="s">
        <v>236</v>
      </c>
      <c r="F220" s="6" t="s">
        <v>237</v>
      </c>
      <c r="G220" s="6" t="s">
        <v>238</v>
      </c>
      <c r="H220" s="6" t="s">
        <v>239</v>
      </c>
      <c r="I220" s="6" t="s">
        <v>240</v>
      </c>
      <c r="J220" s="6" t="s">
        <v>241</v>
      </c>
      <c r="K220" s="6" t="s">
        <v>242</v>
      </c>
      <c r="L220" s="6" t="s">
        <v>243</v>
      </c>
    </row>
    <row r="221" spans="1:12">
      <c r="A221" s="1">
        <v>1</v>
      </c>
      <c r="B221" s="1" t="str">
        <f>HYPERLINK("#alloc_1","1030 - ATTORNEY GENERAL")</f>
        <v>1030 - ATTORNEY GENERAL</v>
      </c>
      <c r="C221" s="7">
        <v>0</v>
      </c>
      <c r="D221" s="7">
        <v>0</v>
      </c>
      <c r="E221" s="7">
        <v>0</v>
      </c>
      <c r="F221" s="7">
        <v>0</v>
      </c>
      <c r="G221" s="7">
        <v>0</v>
      </c>
      <c r="H221" s="7">
        <v>0</v>
      </c>
      <c r="I221" s="7">
        <v>0</v>
      </c>
      <c r="J221" s="7">
        <v>0</v>
      </c>
      <c r="K221" s="7">
        <v>0</v>
      </c>
      <c r="L221" s="7">
        <v>0</v>
      </c>
    </row>
    <row r="222" spans="1:12">
      <c r="A222" s="1">
        <v>2</v>
      </c>
      <c r="B222" s="1" t="str">
        <f>HYPERLINK("#alloc_2","1030 - AGENCY LEGAL SERVICES")</f>
        <v>1030 - AGENCY LEGAL SERVICES</v>
      </c>
      <c r="C222" s="1">
        <v>100519.45731495688</v>
      </c>
      <c r="D222" s="1">
        <v>0</v>
      </c>
      <c r="E222" s="1">
        <v>0</v>
      </c>
      <c r="F222" s="1">
        <v>7963.5463353805753</v>
      </c>
      <c r="G222" s="1">
        <v>0</v>
      </c>
      <c r="H222" s="1">
        <v>750984.08894022612</v>
      </c>
      <c r="I222" s="1">
        <v>24269.85549830271</v>
      </c>
      <c r="J222" s="1">
        <v>59356.409987292413</v>
      </c>
      <c r="K222" s="1">
        <v>49894.055611466065</v>
      </c>
      <c r="L222" s="1">
        <v>1896.0824608048988</v>
      </c>
    </row>
    <row r="223" spans="1:12">
      <c r="A223" s="1">
        <v>3</v>
      </c>
      <c r="B223" s="1" t="str">
        <f>HYPERLINK("#alloc_3","1030 - INVESTIGATIONS ADMIN")</f>
        <v>1030 - INVESTIGATIONS ADMIN</v>
      </c>
      <c r="C223" s="1">
        <v>0</v>
      </c>
      <c r="D223" s="1">
        <v>0</v>
      </c>
      <c r="E223" s="1">
        <v>0</v>
      </c>
      <c r="F223" s="1">
        <v>0</v>
      </c>
      <c r="G223" s="1">
        <v>0</v>
      </c>
      <c r="H223" s="1">
        <v>0</v>
      </c>
      <c r="I223" s="1">
        <v>0</v>
      </c>
      <c r="J223" s="1">
        <v>0</v>
      </c>
      <c r="K223" s="1">
        <v>0</v>
      </c>
      <c r="L223" s="1">
        <v>0</v>
      </c>
    </row>
    <row r="224" spans="1:12">
      <c r="A224" s="1">
        <v>4</v>
      </c>
      <c r="B224" s="1" t="str">
        <f>HYPERLINK("#alloc_4","1030 - NDOT CLAIMS ADJUSTORS")</f>
        <v>1030 - NDOT CLAIMS ADJUSTORS</v>
      </c>
      <c r="C224" s="1">
        <v>0</v>
      </c>
      <c r="D224" s="1">
        <v>0</v>
      </c>
      <c r="E224" s="1">
        <v>0</v>
      </c>
      <c r="F224" s="1">
        <v>0</v>
      </c>
      <c r="G224" s="1">
        <v>0</v>
      </c>
      <c r="H224" s="1">
        <v>0</v>
      </c>
      <c r="I224" s="1">
        <v>0</v>
      </c>
      <c r="J224" s="1">
        <v>0</v>
      </c>
      <c r="K224" s="1">
        <v>0</v>
      </c>
      <c r="L224" s="1">
        <v>0</v>
      </c>
    </row>
    <row r="226" spans="1:12" ht="11.25" thickBot="1">
      <c r="A226" s="2" t="s">
        <v>43</v>
      </c>
      <c r="C226" s="9">
        <v>100519.45731495688</v>
      </c>
      <c r="D226" s="9">
        <v>0</v>
      </c>
      <c r="E226" s="9">
        <v>0</v>
      </c>
      <c r="F226" s="9">
        <v>7963.5463353805753</v>
      </c>
      <c r="G226" s="9">
        <v>0</v>
      </c>
      <c r="H226" s="9">
        <v>750984.08894022612</v>
      </c>
      <c r="I226" s="9">
        <v>24269.85549830271</v>
      </c>
      <c r="J226" s="9">
        <v>59356.409987292413</v>
      </c>
      <c r="K226" s="9">
        <v>49894.055611466065</v>
      </c>
      <c r="L226" s="9">
        <v>1896.0824608048988</v>
      </c>
    </row>
    <row r="227" spans="1:12" ht="11.25" thickTop="1">
      <c r="A227" s="2" t="s">
        <v>5</v>
      </c>
    </row>
    <row r="229" spans="1:12" ht="65.099999999999994" customHeight="1">
      <c r="A229" s="6"/>
      <c r="B229" s="8" t="s">
        <v>32</v>
      </c>
      <c r="C229" s="6" t="s">
        <v>244</v>
      </c>
      <c r="D229" s="6" t="s">
        <v>245</v>
      </c>
      <c r="E229" s="6" t="s">
        <v>246</v>
      </c>
      <c r="F229" s="6" t="s">
        <v>247</v>
      </c>
      <c r="G229" s="6" t="s">
        <v>248</v>
      </c>
      <c r="H229" s="6" t="s">
        <v>249</v>
      </c>
      <c r="I229" s="6" t="s">
        <v>250</v>
      </c>
      <c r="J229" s="6" t="s">
        <v>251</v>
      </c>
      <c r="K229" s="5"/>
      <c r="L229" s="5"/>
    </row>
    <row r="230" spans="1:12">
      <c r="A230" s="1">
        <v>1</v>
      </c>
      <c r="B230" s="1" t="str">
        <f>HYPERLINK("#alloc_1","1030 - ATTORNEY GENERAL")</f>
        <v>1030 - ATTORNEY GENERAL</v>
      </c>
      <c r="C230" s="7">
        <v>0</v>
      </c>
      <c r="D230" s="7">
        <v>0</v>
      </c>
      <c r="E230" s="7">
        <v>0</v>
      </c>
      <c r="F230" s="7">
        <v>0</v>
      </c>
      <c r="G230" s="7">
        <v>0</v>
      </c>
      <c r="H230" s="7">
        <v>0</v>
      </c>
      <c r="I230" s="7">
        <v>0</v>
      </c>
      <c r="J230" s="7">
        <v>1541844.532131019</v>
      </c>
      <c r="K230" s="7"/>
      <c r="L230" s="7"/>
    </row>
    <row r="231" spans="1:12">
      <c r="A231" s="1">
        <v>2</v>
      </c>
      <c r="B231" s="1" t="str">
        <f>HYPERLINK("#alloc_2","1030 - AGENCY LEGAL SERVICES")</f>
        <v>1030 - AGENCY LEGAL SERVICES</v>
      </c>
      <c r="C231" s="1">
        <v>3774.1069934116554</v>
      </c>
      <c r="D231" s="1">
        <v>0</v>
      </c>
      <c r="E231" s="1">
        <v>0</v>
      </c>
      <c r="F231" s="1">
        <v>0</v>
      </c>
      <c r="G231" s="1">
        <v>0</v>
      </c>
      <c r="H231" s="1">
        <v>567921.84183156257</v>
      </c>
      <c r="I231" s="1">
        <v>0</v>
      </c>
      <c r="J231" s="1">
        <v>26927946.973008569</v>
      </c>
    </row>
    <row r="232" spans="1:12">
      <c r="A232" s="1">
        <v>3</v>
      </c>
      <c r="B232" s="1" t="str">
        <f>HYPERLINK("#alloc_3","1030 - INVESTIGATIONS ADMIN")</f>
        <v>1030 - INVESTIGATIONS ADMIN</v>
      </c>
      <c r="C232" s="1">
        <v>0</v>
      </c>
      <c r="D232" s="1">
        <v>0</v>
      </c>
      <c r="E232" s="1">
        <v>0</v>
      </c>
      <c r="F232" s="1">
        <v>0</v>
      </c>
      <c r="G232" s="1">
        <v>0</v>
      </c>
      <c r="H232" s="1">
        <v>0</v>
      </c>
      <c r="I232" s="1">
        <v>0</v>
      </c>
      <c r="J232" s="1">
        <v>267587.3878319934</v>
      </c>
    </row>
    <row r="233" spans="1:12">
      <c r="A233" s="1">
        <v>4</v>
      </c>
      <c r="B233" s="1" t="str">
        <f>HYPERLINK("#alloc_4","1030 - NDOT CLAIMS ADJUSTORS")</f>
        <v>1030 - NDOT CLAIMS ADJUSTORS</v>
      </c>
      <c r="C233" s="1">
        <v>0</v>
      </c>
      <c r="D233" s="1">
        <v>0</v>
      </c>
      <c r="E233" s="1">
        <v>0</v>
      </c>
      <c r="F233" s="1">
        <v>0</v>
      </c>
      <c r="G233" s="1">
        <v>0</v>
      </c>
      <c r="H233" s="1">
        <v>0</v>
      </c>
      <c r="I233" s="1">
        <v>0</v>
      </c>
      <c r="J233" s="1">
        <v>244491.690086847</v>
      </c>
    </row>
    <row r="235" spans="1:12" ht="11.25" thickBot="1">
      <c r="A235" s="2" t="s">
        <v>43</v>
      </c>
      <c r="C235" s="9">
        <v>3774.1069934116554</v>
      </c>
      <c r="D235" s="9">
        <v>0</v>
      </c>
      <c r="E235" s="9">
        <v>0</v>
      </c>
      <c r="F235" s="9">
        <v>0</v>
      </c>
      <c r="G235" s="9">
        <v>0</v>
      </c>
      <c r="H235" s="9">
        <v>567921.84183156257</v>
      </c>
      <c r="I235" s="9">
        <v>0</v>
      </c>
      <c r="J235" s="9">
        <v>28981870.583058428</v>
      </c>
      <c r="K235" s="7"/>
      <c r="L235" s="7"/>
    </row>
    <row r="277" spans="1:13">
      <c r="A277" s="2" t="s">
        <v>252</v>
      </c>
      <c r="B277" s="3"/>
      <c r="C277" s="3"/>
      <c r="D277" s="3"/>
      <c r="E277" s="3"/>
      <c r="F277" s="3"/>
      <c r="G277" s="3"/>
      <c r="H277" s="3"/>
      <c r="I277" s="3"/>
      <c r="J277" s="3"/>
      <c r="K277" s="3"/>
      <c r="L277" s="3" t="s">
        <v>253</v>
      </c>
    </row>
    <row r="278" spans="1:13">
      <c r="C278" s="7"/>
      <c r="D278" s="7"/>
      <c r="E278" s="7"/>
      <c r="F278" s="7"/>
      <c r="G278" s="7"/>
      <c r="H278" s="7"/>
      <c r="I278" s="7"/>
      <c r="J278" s="7"/>
      <c r="K278" s="7"/>
      <c r="L278" s="7"/>
    </row>
    <row r="279" spans="1:13" ht="33" customHeight="1">
      <c r="A279" s="10" t="s">
        <v>254</v>
      </c>
      <c r="B279" s="8"/>
      <c r="C279" s="6"/>
      <c r="D279" s="6" t="s">
        <v>255</v>
      </c>
      <c r="E279" s="6" t="s">
        <v>256</v>
      </c>
      <c r="F279" s="6" t="s">
        <v>9</v>
      </c>
      <c r="G279" s="6" t="s">
        <v>11</v>
      </c>
      <c r="H279" s="6" t="s">
        <v>14</v>
      </c>
      <c r="I279" s="6" t="s">
        <v>16</v>
      </c>
      <c r="J279" s="6" t="s">
        <v>18</v>
      </c>
      <c r="K279" s="6" t="s">
        <v>21</v>
      </c>
      <c r="L279" s="6" t="s">
        <v>22</v>
      </c>
    </row>
    <row r="280" spans="1:13">
      <c r="A280" s="1" t="s">
        <v>257</v>
      </c>
      <c r="C280" s="7"/>
      <c r="D280" s="7"/>
      <c r="E280" s="7"/>
      <c r="F280" s="7"/>
      <c r="G280" s="7"/>
      <c r="H280" s="7"/>
      <c r="I280" s="7"/>
      <c r="J280" s="7"/>
      <c r="K280" s="7"/>
      <c r="L280" s="7"/>
    </row>
    <row r="281" spans="1:13">
      <c r="B281" s="1" t="s">
        <v>258</v>
      </c>
      <c r="C281" s="1" t="s">
        <v>259</v>
      </c>
      <c r="D281" s="1">
        <v>27915968</v>
      </c>
      <c r="E281" s="1">
        <v>0</v>
      </c>
      <c r="F281" s="1">
        <v>2837973.4498200309</v>
      </c>
      <c r="G281" s="1">
        <v>22243524.188124847</v>
      </c>
      <c r="H281" s="1">
        <v>221037.51688326659</v>
      </c>
      <c r="I281" s="1">
        <v>201959.57856324816</v>
      </c>
      <c r="J281" s="1">
        <v>1600765.689803255</v>
      </c>
      <c r="K281" s="1">
        <v>195011.57053711728</v>
      </c>
      <c r="L281" s="1">
        <v>615696.00626823679</v>
      </c>
    </row>
    <row r="282" spans="1:13">
      <c r="A282" s="13"/>
      <c r="B282" s="13" t="s">
        <v>260</v>
      </c>
      <c r="C282" s="13"/>
      <c r="D282" s="13"/>
      <c r="E282" s="13">
        <v>0</v>
      </c>
      <c r="F282" s="13">
        <v>0.10166129470488112</v>
      </c>
      <c r="G282" s="13">
        <v>0.79680289747161359</v>
      </c>
      <c r="H282" s="13">
        <v>7.9179599605239039E-3</v>
      </c>
      <c r="I282" s="13">
        <v>7.2345540216713295E-3</v>
      </c>
      <c r="J282" s="13">
        <v>5.7342295628195844E-2</v>
      </c>
      <c r="K282" s="13">
        <v>6.9856639231395193E-3</v>
      </c>
      <c r="L282" s="13">
        <v>2.205533428997471E-2</v>
      </c>
      <c r="M282" s="13"/>
    </row>
    <row r="283" spans="1:13">
      <c r="B283" s="1" t="s">
        <v>261</v>
      </c>
      <c r="C283" s="1" t="s">
        <v>262</v>
      </c>
      <c r="D283" s="11">
        <v>0</v>
      </c>
      <c r="E283" s="11">
        <v>0</v>
      </c>
      <c r="F283" s="11">
        <v>0</v>
      </c>
      <c r="G283" s="11">
        <v>0</v>
      </c>
      <c r="H283" s="11">
        <v>0</v>
      </c>
      <c r="I283" s="11">
        <v>0</v>
      </c>
      <c r="J283" s="11">
        <v>0</v>
      </c>
      <c r="K283" s="11">
        <v>0</v>
      </c>
      <c r="L283" s="11">
        <v>0</v>
      </c>
    </row>
    <row r="284" spans="1:13">
      <c r="A284" s="1" t="s">
        <v>263</v>
      </c>
      <c r="D284" s="1">
        <v>27915968</v>
      </c>
      <c r="E284" s="1">
        <v>0</v>
      </c>
      <c r="F284" s="1">
        <v>2837973.4498200309</v>
      </c>
      <c r="G284" s="1">
        <v>22243524.188124847</v>
      </c>
      <c r="H284" s="1">
        <v>221037.51688326659</v>
      </c>
      <c r="I284" s="1">
        <v>201959.57856324816</v>
      </c>
      <c r="J284" s="1">
        <v>1600765.689803255</v>
      </c>
      <c r="K284" s="1">
        <v>195011.57053711728</v>
      </c>
      <c r="L284" s="1">
        <v>615696.00626823679</v>
      </c>
    </row>
    <row r="286" spans="1:13">
      <c r="A286" s="1" t="s">
        <v>264</v>
      </c>
    </row>
    <row r="287" spans="1:13">
      <c r="B287" s="1" t="s">
        <v>265</v>
      </c>
      <c r="C287" s="1" t="s">
        <v>262</v>
      </c>
      <c r="D287" s="1">
        <v>8686</v>
      </c>
      <c r="E287" s="1">
        <v>0</v>
      </c>
      <c r="F287" s="1">
        <v>883.03000580659727</v>
      </c>
      <c r="G287" s="1">
        <v>6921.0299674384351</v>
      </c>
      <c r="H287" s="1">
        <v>68.775400217110629</v>
      </c>
      <c r="I287" s="1">
        <v>62.839336232237166</v>
      </c>
      <c r="J287" s="1">
        <v>498.07517982650904</v>
      </c>
      <c r="K287" s="1">
        <v>60.677476836389864</v>
      </c>
      <c r="L287" s="1">
        <v>191.57263364272035</v>
      </c>
    </row>
    <row r="288" spans="1:13">
      <c r="B288" s="1" t="s">
        <v>266</v>
      </c>
      <c r="C288" s="1" t="s">
        <v>262</v>
      </c>
      <c r="D288" s="1">
        <v>201776</v>
      </c>
      <c r="E288" s="1">
        <v>0</v>
      </c>
      <c r="F288" s="1">
        <v>20512.809400372094</v>
      </c>
      <c r="G288" s="1">
        <v>160775.70144023231</v>
      </c>
      <c r="H288" s="1">
        <v>1597.6542889946711</v>
      </c>
      <c r="I288" s="1">
        <v>1459.759372276754</v>
      </c>
      <c r="J288" s="1">
        <v>11570.299042674844</v>
      </c>
      <c r="K288" s="1">
        <v>1409.5393237553994</v>
      </c>
      <c r="L288" s="1">
        <v>4450.237131693937</v>
      </c>
    </row>
    <row r="289" spans="2:12">
      <c r="B289" s="1" t="s">
        <v>267</v>
      </c>
      <c r="C289" s="1" t="s">
        <v>262</v>
      </c>
      <c r="D289" s="1">
        <v>1866108</v>
      </c>
      <c r="E289" s="1">
        <v>0</v>
      </c>
      <c r="F289" s="1">
        <v>189710.9553391363</v>
      </c>
      <c r="G289" s="1">
        <v>1486920.261394958</v>
      </c>
      <c r="H289" s="1">
        <v>14775.768426013341</v>
      </c>
      <c r="I289" s="1">
        <v>13500.459136273041</v>
      </c>
      <c r="J289" s="1">
        <v>107006.9166101413</v>
      </c>
      <c r="K289" s="1">
        <v>13036.003332282042</v>
      </c>
      <c r="L289" s="1">
        <v>41157.635761196128</v>
      </c>
    </row>
    <row r="290" spans="2:12">
      <c r="B290" s="1" t="s">
        <v>268</v>
      </c>
      <c r="C290" s="1" t="s">
        <v>269</v>
      </c>
      <c r="D290" s="1">
        <v>0</v>
      </c>
      <c r="E290" s="1">
        <v>0</v>
      </c>
      <c r="F290" s="1">
        <v>0</v>
      </c>
      <c r="G290" s="1">
        <v>0</v>
      </c>
      <c r="H290" s="1">
        <v>0</v>
      </c>
      <c r="I290" s="1">
        <v>0</v>
      </c>
      <c r="J290" s="1">
        <v>0</v>
      </c>
      <c r="K290" s="1">
        <v>0</v>
      </c>
      <c r="L290" s="1">
        <v>0</v>
      </c>
    </row>
    <row r="291" spans="2:12">
      <c r="B291" s="1" t="s">
        <v>270</v>
      </c>
      <c r="C291" s="1" t="s">
        <v>269</v>
      </c>
      <c r="D291" s="1">
        <v>0</v>
      </c>
      <c r="E291" s="1">
        <v>0</v>
      </c>
      <c r="F291" s="1">
        <v>0</v>
      </c>
      <c r="G291" s="1">
        <v>0</v>
      </c>
      <c r="H291" s="1">
        <v>0</v>
      </c>
      <c r="I291" s="1">
        <v>0</v>
      </c>
      <c r="J291" s="1">
        <v>0</v>
      </c>
      <c r="K291" s="1">
        <v>0</v>
      </c>
      <c r="L291" s="1">
        <v>0</v>
      </c>
    </row>
    <row r="292" spans="2:12">
      <c r="B292" s="1" t="s">
        <v>271</v>
      </c>
      <c r="C292" s="1" t="s">
        <v>269</v>
      </c>
      <c r="D292" s="1">
        <v>2551</v>
      </c>
      <c r="E292" s="1">
        <v>0</v>
      </c>
      <c r="F292" s="1">
        <v>0</v>
      </c>
      <c r="G292" s="1">
        <v>0</v>
      </c>
      <c r="H292" s="1">
        <v>0</v>
      </c>
      <c r="I292" s="1">
        <v>0</v>
      </c>
      <c r="J292" s="1">
        <v>0</v>
      </c>
      <c r="K292" s="1">
        <v>0</v>
      </c>
      <c r="L292" s="1">
        <v>2551</v>
      </c>
    </row>
    <row r="293" spans="2:12">
      <c r="B293" s="1" t="s">
        <v>272</v>
      </c>
      <c r="C293" s="1" t="s">
        <v>269</v>
      </c>
      <c r="D293" s="1">
        <v>689</v>
      </c>
      <c r="E293" s="1">
        <v>0</v>
      </c>
      <c r="F293" s="1">
        <v>0</v>
      </c>
      <c r="G293" s="1">
        <v>0</v>
      </c>
      <c r="H293" s="1">
        <v>0</v>
      </c>
      <c r="I293" s="1">
        <v>0</v>
      </c>
      <c r="J293" s="1">
        <v>0</v>
      </c>
      <c r="K293" s="1">
        <v>0</v>
      </c>
      <c r="L293" s="1">
        <v>689</v>
      </c>
    </row>
    <row r="294" spans="2:12">
      <c r="B294" s="1" t="s">
        <v>273</v>
      </c>
      <c r="C294" s="1" t="s">
        <v>269</v>
      </c>
      <c r="D294" s="1">
        <v>0</v>
      </c>
      <c r="E294" s="1">
        <v>0</v>
      </c>
      <c r="F294" s="1">
        <v>0</v>
      </c>
      <c r="G294" s="1">
        <v>0</v>
      </c>
      <c r="H294" s="1">
        <v>0</v>
      </c>
      <c r="I294" s="1">
        <v>0</v>
      </c>
      <c r="J294" s="1">
        <v>0</v>
      </c>
      <c r="K294" s="1">
        <v>0</v>
      </c>
      <c r="L294" s="1">
        <v>0</v>
      </c>
    </row>
    <row r="295" spans="2:12">
      <c r="B295" s="1" t="s">
        <v>274</v>
      </c>
      <c r="C295" s="1" t="s">
        <v>269</v>
      </c>
      <c r="D295" s="1">
        <v>0</v>
      </c>
      <c r="E295" s="1">
        <v>0</v>
      </c>
      <c r="F295" s="1">
        <v>0</v>
      </c>
      <c r="G295" s="1">
        <v>0</v>
      </c>
      <c r="H295" s="1">
        <v>0</v>
      </c>
      <c r="I295" s="1">
        <v>0</v>
      </c>
      <c r="J295" s="1">
        <v>0</v>
      </c>
      <c r="K295" s="1">
        <v>0</v>
      </c>
      <c r="L295" s="1">
        <v>0</v>
      </c>
    </row>
    <row r="296" spans="2:12">
      <c r="B296" s="1" t="s">
        <v>275</v>
      </c>
      <c r="C296" s="1" t="s">
        <v>269</v>
      </c>
      <c r="D296" s="1">
        <v>10053</v>
      </c>
      <c r="E296" s="1">
        <v>0</v>
      </c>
      <c r="F296" s="1">
        <v>0</v>
      </c>
      <c r="G296" s="1">
        <v>0</v>
      </c>
      <c r="H296" s="1">
        <v>0</v>
      </c>
      <c r="I296" s="1">
        <v>0</v>
      </c>
      <c r="J296" s="1">
        <v>0</v>
      </c>
      <c r="K296" s="1">
        <v>0</v>
      </c>
      <c r="L296" s="1">
        <v>10053</v>
      </c>
    </row>
    <row r="297" spans="2:12">
      <c r="B297" s="1" t="s">
        <v>276</v>
      </c>
      <c r="C297" s="1" t="s">
        <v>262</v>
      </c>
      <c r="D297" s="1">
        <v>951102</v>
      </c>
      <c r="E297" s="1">
        <v>0</v>
      </c>
      <c r="F297" s="1">
        <v>96690.260716401841</v>
      </c>
      <c r="G297" s="1">
        <v>757840.82939104666</v>
      </c>
      <c r="H297" s="1">
        <v>7530.7875543742048</v>
      </c>
      <c r="I297" s="1">
        <v>6880.7987991196442</v>
      </c>
      <c r="J297" s="1">
        <v>54538.372056568325</v>
      </c>
      <c r="K297" s="1">
        <v>6644.0789286258414</v>
      </c>
      <c r="L297" s="1">
        <v>20976.872553863526</v>
      </c>
    </row>
    <row r="298" spans="2:12">
      <c r="B298" s="1" t="s">
        <v>277</v>
      </c>
      <c r="C298" s="1" t="s">
        <v>269</v>
      </c>
      <c r="D298" s="1">
        <v>135000</v>
      </c>
      <c r="E298" s="1">
        <v>0</v>
      </c>
      <c r="F298" s="1">
        <v>0</v>
      </c>
      <c r="G298" s="1">
        <v>0</v>
      </c>
      <c r="H298" s="1">
        <v>0</v>
      </c>
      <c r="I298" s="1">
        <v>0</v>
      </c>
      <c r="J298" s="1">
        <v>0</v>
      </c>
      <c r="K298" s="1">
        <v>0</v>
      </c>
      <c r="L298" s="1">
        <v>135000</v>
      </c>
    </row>
    <row r="299" spans="2:12">
      <c r="B299" s="1" t="s">
        <v>278</v>
      </c>
      <c r="C299" s="1" t="s">
        <v>262</v>
      </c>
      <c r="D299" s="1">
        <v>27392</v>
      </c>
      <c r="E299" s="1">
        <v>0</v>
      </c>
      <c r="F299" s="1">
        <v>2784.7061845561034</v>
      </c>
      <c r="G299" s="1">
        <v>21826.024967542438</v>
      </c>
      <c r="H299" s="1">
        <v>216.88875923867079</v>
      </c>
      <c r="I299" s="1">
        <v>198.16890376162104</v>
      </c>
      <c r="J299" s="1">
        <v>1570.7201618475403</v>
      </c>
      <c r="K299" s="1">
        <v>191.3513061826377</v>
      </c>
      <c r="L299" s="1">
        <v>604.13971687098729</v>
      </c>
    </row>
    <row r="300" spans="2:12">
      <c r="B300" s="1" t="s">
        <v>279</v>
      </c>
      <c r="C300" s="1" t="s">
        <v>262</v>
      </c>
      <c r="D300" s="1">
        <v>2466</v>
      </c>
      <c r="E300" s="1">
        <v>0</v>
      </c>
      <c r="F300" s="1">
        <v>250.69675274223681</v>
      </c>
      <c r="G300" s="1">
        <v>1964.9159451649989</v>
      </c>
      <c r="H300" s="1">
        <v>19.525689262651944</v>
      </c>
      <c r="I300" s="1">
        <v>17.840410217441498</v>
      </c>
      <c r="J300" s="1">
        <v>141.40610101913094</v>
      </c>
      <c r="K300" s="1">
        <v>17.226647234462053</v>
      </c>
      <c r="L300" s="1">
        <v>54.388454359077642</v>
      </c>
    </row>
    <row r="301" spans="2:12">
      <c r="B301" s="1" t="s">
        <v>280</v>
      </c>
      <c r="C301" s="1" t="s">
        <v>262</v>
      </c>
      <c r="D301" s="1">
        <v>28200</v>
      </c>
      <c r="E301" s="1">
        <v>0</v>
      </c>
      <c r="F301" s="1">
        <v>2866.848510677647</v>
      </c>
      <c r="G301" s="1">
        <v>22469.841708699503</v>
      </c>
      <c r="H301" s="1">
        <v>223.28647088677405</v>
      </c>
      <c r="I301" s="1">
        <v>204.0144234111315</v>
      </c>
      <c r="J301" s="1">
        <v>1617.0527367151226</v>
      </c>
      <c r="K301" s="1">
        <v>196.99572263253441</v>
      </c>
      <c r="L301" s="1">
        <v>621.96042697728683</v>
      </c>
    </row>
    <row r="302" spans="2:12">
      <c r="B302" s="1" t="s">
        <v>281</v>
      </c>
      <c r="C302" s="1" t="s">
        <v>262</v>
      </c>
      <c r="D302" s="1">
        <v>11952</v>
      </c>
      <c r="E302" s="1">
        <v>0</v>
      </c>
      <c r="F302" s="1">
        <v>1215.055794312739</v>
      </c>
      <c r="G302" s="1">
        <v>9523.3882305807256</v>
      </c>
      <c r="H302" s="1">
        <v>94.635457448181683</v>
      </c>
      <c r="I302" s="1">
        <v>86.467389667015723</v>
      </c>
      <c r="J302" s="1">
        <v>685.3551173481967</v>
      </c>
      <c r="K302" s="1">
        <v>83.492655209363519</v>
      </c>
      <c r="L302" s="1">
        <v>263.60535543377773</v>
      </c>
    </row>
    <row r="303" spans="2:12">
      <c r="B303" s="1" t="s">
        <v>282</v>
      </c>
      <c r="C303" s="1" t="s">
        <v>269</v>
      </c>
      <c r="D303" s="1">
        <v>312972</v>
      </c>
      <c r="E303" s="1">
        <v>0</v>
      </c>
      <c r="F303" s="1">
        <v>312972</v>
      </c>
      <c r="G303" s="1">
        <v>0</v>
      </c>
      <c r="H303" s="1">
        <v>0</v>
      </c>
      <c r="I303" s="1">
        <v>0</v>
      </c>
      <c r="J303" s="1">
        <v>0</v>
      </c>
      <c r="K303" s="1">
        <v>0</v>
      </c>
      <c r="L303" s="1">
        <v>0</v>
      </c>
    </row>
    <row r="304" spans="2:12">
      <c r="B304" s="1" t="s">
        <v>283</v>
      </c>
      <c r="C304" s="1" t="s">
        <v>269</v>
      </c>
      <c r="D304" s="1">
        <v>0</v>
      </c>
      <c r="E304" s="1">
        <v>0</v>
      </c>
      <c r="F304" s="1">
        <v>0</v>
      </c>
      <c r="G304" s="1">
        <v>0</v>
      </c>
      <c r="H304" s="1">
        <v>0</v>
      </c>
      <c r="I304" s="1">
        <v>0</v>
      </c>
      <c r="J304" s="1">
        <v>0</v>
      </c>
      <c r="K304" s="1">
        <v>0</v>
      </c>
      <c r="L304" s="1">
        <v>0</v>
      </c>
    </row>
    <row r="305" spans="1:12">
      <c r="B305" s="1" t="s">
        <v>284</v>
      </c>
      <c r="C305" s="1" t="s">
        <v>269</v>
      </c>
      <c r="D305" s="1">
        <v>0</v>
      </c>
      <c r="E305" s="1">
        <v>0</v>
      </c>
      <c r="F305" s="1">
        <v>0</v>
      </c>
      <c r="G305" s="1">
        <v>0</v>
      </c>
      <c r="H305" s="1">
        <v>0</v>
      </c>
      <c r="I305" s="1">
        <v>0</v>
      </c>
      <c r="J305" s="1">
        <v>0</v>
      </c>
      <c r="K305" s="1">
        <v>0</v>
      </c>
      <c r="L305" s="1">
        <v>0</v>
      </c>
    </row>
    <row r="306" spans="1:12">
      <c r="B306" s="1" t="s">
        <v>285</v>
      </c>
      <c r="C306" s="1" t="s">
        <v>262</v>
      </c>
      <c r="D306" s="1">
        <v>106417.52</v>
      </c>
      <c r="E306" s="1">
        <v>0</v>
      </c>
      <c r="F306" s="1">
        <v>10818.54286248258</v>
      </c>
      <c r="G306" s="1">
        <v>84793.788277743399</v>
      </c>
      <c r="H306" s="1">
        <v>842.60966245825171</v>
      </c>
      <c r="I306" s="1">
        <v>769.88329729228906</v>
      </c>
      <c r="J306" s="1">
        <v>6102.2248918594432</v>
      </c>
      <c r="K306" s="1">
        <v>743.39703025397819</v>
      </c>
      <c r="L306" s="1">
        <v>2347.0739779100695</v>
      </c>
    </row>
    <row r="307" spans="1:12">
      <c r="B307" s="1" t="s">
        <v>286</v>
      </c>
      <c r="C307" s="1" t="s">
        <v>269</v>
      </c>
      <c r="D307" s="1">
        <v>-312972</v>
      </c>
      <c r="E307" s="1">
        <v>0</v>
      </c>
      <c r="F307" s="1">
        <v>-312972</v>
      </c>
      <c r="G307" s="1">
        <v>0</v>
      </c>
      <c r="H307" s="1">
        <v>0</v>
      </c>
      <c r="I307" s="1">
        <v>0</v>
      </c>
      <c r="J307" s="1">
        <v>0</v>
      </c>
      <c r="K307" s="1">
        <v>0</v>
      </c>
      <c r="L307" s="1">
        <v>0</v>
      </c>
    </row>
    <row r="308" spans="1:12">
      <c r="B308" s="1" t="s">
        <v>479</v>
      </c>
      <c r="C308" s="1" t="s">
        <v>269</v>
      </c>
      <c r="D308" s="1">
        <v>651043</v>
      </c>
      <c r="E308" s="1">
        <v>0</v>
      </c>
      <c r="F308" s="1">
        <v>651043</v>
      </c>
      <c r="G308" s="1">
        <v>0</v>
      </c>
      <c r="H308" s="1">
        <v>0</v>
      </c>
      <c r="I308" s="1">
        <v>0</v>
      </c>
      <c r="J308" s="1">
        <v>0</v>
      </c>
      <c r="K308" s="1">
        <v>0</v>
      </c>
      <c r="L308" s="1">
        <v>0</v>
      </c>
    </row>
    <row r="309" spans="1:12">
      <c r="B309" s="1" t="s">
        <v>287</v>
      </c>
      <c r="C309" s="1" t="s">
        <v>269</v>
      </c>
      <c r="D309" s="1">
        <v>0</v>
      </c>
      <c r="E309" s="1">
        <v>0</v>
      </c>
      <c r="F309" s="1">
        <v>0</v>
      </c>
      <c r="G309" s="1">
        <v>0</v>
      </c>
      <c r="H309" s="1">
        <v>0</v>
      </c>
      <c r="I309" s="1">
        <v>0</v>
      </c>
      <c r="J309" s="1">
        <v>0</v>
      </c>
      <c r="K309" s="1">
        <v>0</v>
      </c>
      <c r="L309" s="1">
        <v>0</v>
      </c>
    </row>
    <row r="311" spans="1:12">
      <c r="A311" s="2" t="s">
        <v>252</v>
      </c>
      <c r="B311" s="3"/>
      <c r="C311" s="3"/>
      <c r="D311" s="3"/>
      <c r="E311" s="3"/>
      <c r="F311" s="3"/>
      <c r="G311" s="3"/>
      <c r="H311" s="3"/>
      <c r="I311" s="3"/>
      <c r="J311" s="3"/>
      <c r="K311" s="3"/>
      <c r="L311" s="3" t="s">
        <v>253</v>
      </c>
    </row>
    <row r="313" spans="1:12" ht="33" customHeight="1">
      <c r="A313" s="10" t="s">
        <v>254</v>
      </c>
      <c r="B313" s="6"/>
      <c r="C313" s="6"/>
      <c r="D313" s="6" t="s">
        <v>255</v>
      </c>
      <c r="E313" s="6" t="s">
        <v>256</v>
      </c>
      <c r="F313" s="6" t="s">
        <v>9</v>
      </c>
      <c r="G313" s="6" t="s">
        <v>11</v>
      </c>
      <c r="H313" s="6" t="s">
        <v>14</v>
      </c>
      <c r="I313" s="6" t="s">
        <v>16</v>
      </c>
      <c r="J313" s="6" t="s">
        <v>18</v>
      </c>
      <c r="K313" s="6" t="s">
        <v>21</v>
      </c>
      <c r="L313" s="6" t="s">
        <v>22</v>
      </c>
    </row>
    <row r="314" spans="1:12">
      <c r="B314" s="1" t="s">
        <v>288</v>
      </c>
      <c r="C314" s="1" t="s">
        <v>269</v>
      </c>
      <c r="D314" s="1">
        <v>-10000</v>
      </c>
      <c r="E314" s="1">
        <v>0</v>
      </c>
      <c r="F314" s="1">
        <v>-10000</v>
      </c>
      <c r="G314" s="1">
        <v>0</v>
      </c>
      <c r="H314" s="1">
        <v>0</v>
      </c>
      <c r="I314" s="1">
        <v>0</v>
      </c>
      <c r="J314" s="1">
        <v>0</v>
      </c>
      <c r="K314" s="1">
        <v>0</v>
      </c>
      <c r="L314" s="1">
        <v>0</v>
      </c>
    </row>
    <row r="315" spans="1:12">
      <c r="B315" s="1" t="s">
        <v>289</v>
      </c>
      <c r="C315" s="1" t="s">
        <v>269</v>
      </c>
      <c r="D315" s="1">
        <v>-16598</v>
      </c>
      <c r="E315" s="1">
        <v>0</v>
      </c>
      <c r="F315" s="1">
        <v>-16598</v>
      </c>
      <c r="G315" s="1">
        <v>0</v>
      </c>
      <c r="H315" s="1">
        <v>0</v>
      </c>
      <c r="I315" s="1">
        <v>0</v>
      </c>
      <c r="J315" s="1">
        <v>0</v>
      </c>
      <c r="K315" s="1">
        <v>0</v>
      </c>
      <c r="L315" s="1">
        <v>0</v>
      </c>
    </row>
    <row r="316" spans="1:12">
      <c r="B316" s="1" t="s">
        <v>290</v>
      </c>
      <c r="C316" s="1" t="s">
        <v>269</v>
      </c>
      <c r="D316" s="1">
        <v>0</v>
      </c>
      <c r="E316" s="1">
        <v>0</v>
      </c>
      <c r="F316" s="1">
        <v>0</v>
      </c>
      <c r="G316" s="1">
        <v>0</v>
      </c>
      <c r="H316" s="1">
        <v>0</v>
      </c>
      <c r="I316" s="1">
        <v>0</v>
      </c>
      <c r="J316" s="1">
        <v>0</v>
      </c>
      <c r="K316" s="1">
        <v>0</v>
      </c>
      <c r="L316" s="1">
        <v>0</v>
      </c>
    </row>
    <row r="317" spans="1:12">
      <c r="B317" s="1" t="s">
        <v>291</v>
      </c>
      <c r="C317" s="1" t="s">
        <v>269</v>
      </c>
      <c r="D317" s="1">
        <v>-530991</v>
      </c>
      <c r="E317" s="1">
        <v>0</v>
      </c>
      <c r="F317" s="1">
        <v>0</v>
      </c>
      <c r="G317" s="1">
        <v>0</v>
      </c>
      <c r="H317" s="1">
        <v>0</v>
      </c>
      <c r="I317" s="1">
        <v>0</v>
      </c>
      <c r="J317" s="1">
        <v>0</v>
      </c>
      <c r="K317" s="1">
        <v>0</v>
      </c>
      <c r="L317" s="1">
        <v>-530991</v>
      </c>
    </row>
    <row r="318" spans="1:12">
      <c r="B318" s="1" t="s">
        <v>292</v>
      </c>
      <c r="C318" s="1" t="s">
        <v>269</v>
      </c>
      <c r="D318" s="1">
        <v>-74388</v>
      </c>
      <c r="E318" s="1">
        <v>0</v>
      </c>
      <c r="F318" s="1">
        <v>-74388</v>
      </c>
      <c r="G318" s="1">
        <v>0</v>
      </c>
      <c r="H318" s="1">
        <v>0</v>
      </c>
      <c r="I318" s="1">
        <v>0</v>
      </c>
      <c r="J318" s="1">
        <v>0</v>
      </c>
      <c r="K318" s="1">
        <v>0</v>
      </c>
      <c r="L318" s="1">
        <v>0</v>
      </c>
    </row>
    <row r="319" spans="1:12">
      <c r="B319" s="1" t="s">
        <v>293</v>
      </c>
      <c r="C319" s="1" t="s">
        <v>269</v>
      </c>
      <c r="D319" s="11">
        <v>0</v>
      </c>
      <c r="E319" s="11">
        <v>0</v>
      </c>
      <c r="F319" s="11">
        <v>0</v>
      </c>
      <c r="G319" s="11">
        <v>0</v>
      </c>
      <c r="H319" s="11">
        <v>0</v>
      </c>
      <c r="I319" s="11">
        <v>0</v>
      </c>
      <c r="J319" s="11">
        <v>0</v>
      </c>
      <c r="K319" s="11">
        <v>0</v>
      </c>
      <c r="L319" s="11">
        <v>0</v>
      </c>
    </row>
    <row r="320" spans="1:12">
      <c r="A320" s="1" t="s">
        <v>294</v>
      </c>
      <c r="D320" s="1">
        <v>3371458.52</v>
      </c>
      <c r="E320" s="1">
        <v>0</v>
      </c>
      <c r="F320" s="1">
        <v>875789.90556648816</v>
      </c>
      <c r="G320" s="1">
        <v>2553035.7813234064</v>
      </c>
      <c r="H320" s="1">
        <v>25369.931708893859</v>
      </c>
      <c r="I320" s="1">
        <v>23180.231068251174</v>
      </c>
      <c r="J320" s="1">
        <v>183730.42189800041</v>
      </c>
      <c r="K320" s="1">
        <v>22382.762423012646</v>
      </c>
      <c r="L320" s="1">
        <v>-312030.51398805255</v>
      </c>
    </row>
    <row r="322" spans="1:12">
      <c r="A322" s="2" t="s">
        <v>295</v>
      </c>
      <c r="D322" s="1">
        <v>31287426.52</v>
      </c>
      <c r="E322" s="1">
        <v>0</v>
      </c>
      <c r="F322" s="1">
        <v>3713763.3553865189</v>
      </c>
      <c r="G322" s="1">
        <v>24796559.96944825</v>
      </c>
      <c r="H322" s="1">
        <v>246407.44859216042</v>
      </c>
      <c r="I322" s="1">
        <v>225139.80963149935</v>
      </c>
      <c r="J322" s="1">
        <v>1784496.1117012554</v>
      </c>
      <c r="K322" s="1">
        <v>217394.33296012992</v>
      </c>
      <c r="L322" s="1">
        <v>303665.49228018429</v>
      </c>
    </row>
    <row r="324" spans="1:12">
      <c r="A324" s="1" t="s">
        <v>296</v>
      </c>
      <c r="D324" s="11"/>
      <c r="E324" s="11"/>
      <c r="F324" s="11"/>
      <c r="G324" s="11"/>
      <c r="H324" s="11"/>
      <c r="I324" s="11"/>
      <c r="J324" s="11"/>
      <c r="K324" s="11"/>
      <c r="L324" s="11"/>
    </row>
    <row r="325" spans="1:12">
      <c r="A325" s="1" t="s">
        <v>297</v>
      </c>
      <c r="D325" s="1">
        <v>0</v>
      </c>
      <c r="E325" s="1">
        <v>0</v>
      </c>
      <c r="F325" s="1">
        <v>0</v>
      </c>
      <c r="G325" s="1">
        <v>0</v>
      </c>
      <c r="H325" s="1">
        <v>0</v>
      </c>
      <c r="I325" s="1">
        <v>0</v>
      </c>
      <c r="J325" s="1">
        <v>0</v>
      </c>
      <c r="K325" s="1">
        <v>0</v>
      </c>
      <c r="L325" s="1">
        <v>0</v>
      </c>
    </row>
    <row r="327" spans="1:12">
      <c r="A327" s="2" t="s">
        <v>298</v>
      </c>
      <c r="D327" s="1">
        <v>31287426.52</v>
      </c>
      <c r="E327" s="1">
        <v>0</v>
      </c>
      <c r="F327" s="1">
        <v>3713763.3553865189</v>
      </c>
      <c r="G327" s="1">
        <v>24796559.96944825</v>
      </c>
      <c r="H327" s="1">
        <v>246407.44859216042</v>
      </c>
      <c r="I327" s="1">
        <v>225139.80963149935</v>
      </c>
      <c r="J327" s="1">
        <v>1784496.1117012554</v>
      </c>
      <c r="K327" s="1">
        <v>217394.33296012992</v>
      </c>
      <c r="L327" s="1">
        <v>303665.49228018429</v>
      </c>
    </row>
    <row r="329" spans="1:12">
      <c r="A329" s="1" t="s">
        <v>299</v>
      </c>
      <c r="E329" s="1">
        <v>0</v>
      </c>
      <c r="F329" s="1">
        <v>0</v>
      </c>
      <c r="G329" s="1">
        <v>0</v>
      </c>
      <c r="H329" s="1">
        <v>0</v>
      </c>
      <c r="I329" s="1">
        <v>0</v>
      </c>
      <c r="J329" s="1">
        <v>0</v>
      </c>
      <c r="K329" s="1">
        <v>0</v>
      </c>
      <c r="L329" s="1">
        <v>0</v>
      </c>
    </row>
    <row r="331" spans="1:12" ht="12" customHeight="1" thickBot="1">
      <c r="A331" s="2" t="s">
        <v>300</v>
      </c>
      <c r="C331" s="7"/>
      <c r="D331" s="9">
        <v>31287426.52</v>
      </c>
      <c r="E331" s="9"/>
      <c r="F331" s="9">
        <v>3713763.3553865189</v>
      </c>
      <c r="G331" s="9">
        <v>24796559.96944825</v>
      </c>
      <c r="H331" s="9">
        <v>246407.44859216042</v>
      </c>
      <c r="I331" s="9">
        <v>225139.80963149935</v>
      </c>
      <c r="J331" s="9">
        <v>1784496.1117012554</v>
      </c>
      <c r="K331" s="9">
        <v>217394.33296012992</v>
      </c>
      <c r="L331" s="9">
        <v>303665.49228018429</v>
      </c>
    </row>
    <row r="332" spans="1:12" ht="11.25" thickTop="1">
      <c r="J332" s="1" t="s">
        <v>301</v>
      </c>
      <c r="K332" s="1" t="s">
        <v>301</v>
      </c>
      <c r="L332" s="1" t="s">
        <v>301</v>
      </c>
    </row>
    <row r="333" spans="1:12">
      <c r="A333" s="2" t="s">
        <v>302</v>
      </c>
      <c r="B333" s="3"/>
      <c r="C333" s="3"/>
      <c r="D333" s="3"/>
      <c r="E333" s="3"/>
      <c r="F333" s="3"/>
      <c r="G333" s="3"/>
      <c r="H333" s="3"/>
      <c r="I333" s="3"/>
      <c r="J333" s="3"/>
      <c r="K333" s="3"/>
      <c r="L333" s="3" t="s">
        <v>253</v>
      </c>
    </row>
    <row r="334" spans="1:12">
      <c r="D334" s="2" t="s">
        <v>303</v>
      </c>
    </row>
    <row r="343" spans="1:12">
      <c r="D343" s="1" t="s">
        <v>304</v>
      </c>
    </row>
    <row r="344" spans="1:12">
      <c r="A344" s="2" t="s">
        <v>305</v>
      </c>
      <c r="B344" s="3"/>
      <c r="C344" s="14"/>
      <c r="D344" s="19"/>
      <c r="E344" s="3"/>
      <c r="F344" s="3"/>
      <c r="G344" s="3"/>
      <c r="H344" s="3"/>
      <c r="I344" s="3"/>
      <c r="J344" s="3"/>
      <c r="K344" s="3"/>
      <c r="L344" s="3" t="s">
        <v>253</v>
      </c>
    </row>
    <row r="345" spans="1:12">
      <c r="C345" s="15"/>
      <c r="D345" s="20"/>
    </row>
    <row r="346" spans="1:12" ht="33" customHeight="1">
      <c r="A346" s="8"/>
      <c r="B346" s="6" t="s">
        <v>32</v>
      </c>
      <c r="C346" s="16" t="s">
        <v>306</v>
      </c>
      <c r="D346" s="21" t="s">
        <v>307</v>
      </c>
      <c r="E346" s="6" t="s">
        <v>308</v>
      </c>
      <c r="F346" s="6" t="s">
        <v>309</v>
      </c>
      <c r="G346" s="6" t="s">
        <v>310</v>
      </c>
      <c r="H346" s="6" t="s">
        <v>311</v>
      </c>
      <c r="I346" s="6" t="s">
        <v>251</v>
      </c>
    </row>
    <row r="347" spans="1:12">
      <c r="A347" s="1">
        <v>2</v>
      </c>
      <c r="B347" s="1" t="s">
        <v>24</v>
      </c>
      <c r="C347" s="15">
        <v>22179470</v>
      </c>
      <c r="D347" s="20">
        <v>0.57391567517863296</v>
      </c>
      <c r="E347" s="7">
        <v>2131387.0035603195</v>
      </c>
      <c r="F347" s="7">
        <v>0</v>
      </c>
      <c r="G347" s="7">
        <v>2131387.0035603195</v>
      </c>
      <c r="H347" s="7">
        <v>0</v>
      </c>
      <c r="I347" s="7">
        <v>2131387.0035603195</v>
      </c>
      <c r="J347" s="7"/>
      <c r="K347" s="7"/>
      <c r="L347" s="7"/>
    </row>
    <row r="348" spans="1:12">
      <c r="A348" s="1">
        <v>3</v>
      </c>
      <c r="B348" s="1" t="s">
        <v>27</v>
      </c>
      <c r="C348" s="15">
        <v>220401</v>
      </c>
      <c r="D348" s="20">
        <v>5.7030933888431905E-3</v>
      </c>
      <c r="E348" s="1">
        <v>21179.939239832958</v>
      </c>
      <c r="F348" s="1">
        <v>0</v>
      </c>
      <c r="G348" s="1">
        <v>21179.939239832958</v>
      </c>
      <c r="H348" s="1">
        <v>0</v>
      </c>
      <c r="I348" s="1">
        <v>21179.939239832958</v>
      </c>
    </row>
    <row r="349" spans="1:12">
      <c r="A349" s="1">
        <v>4</v>
      </c>
      <c r="B349" s="1" t="s">
        <v>29</v>
      </c>
      <c r="C349" s="15">
        <v>201378</v>
      </c>
      <c r="D349" s="20">
        <v>5.2108544900361792E-3</v>
      </c>
      <c r="E349" s="1">
        <v>19351.880455347669</v>
      </c>
      <c r="F349" s="1">
        <v>0</v>
      </c>
      <c r="G349" s="1">
        <v>19351.880455347669</v>
      </c>
      <c r="H349" s="1">
        <v>0</v>
      </c>
      <c r="I349" s="1">
        <v>19351.880455347669</v>
      </c>
    </row>
    <row r="350" spans="1:12">
      <c r="A350" s="1">
        <v>5</v>
      </c>
      <c r="B350" s="1" t="s">
        <v>33</v>
      </c>
      <c r="C350" s="15">
        <v>1596156</v>
      </c>
      <c r="D350" s="20">
        <v>4.1302111747053748E-2</v>
      </c>
      <c r="E350" s="1">
        <v>153386.26910628728</v>
      </c>
      <c r="F350" s="1">
        <v>0</v>
      </c>
      <c r="G350" s="1">
        <v>153386.26910628728</v>
      </c>
      <c r="H350" s="1">
        <v>0</v>
      </c>
      <c r="I350" s="1">
        <v>153386.26910628728</v>
      </c>
    </row>
    <row r="351" spans="1:12">
      <c r="A351" s="1">
        <v>6</v>
      </c>
      <c r="B351" s="1" t="s">
        <v>34</v>
      </c>
      <c r="C351" s="15">
        <v>194450</v>
      </c>
      <c r="D351" s="20">
        <v>5.0315856527899522E-3</v>
      </c>
      <c r="E351" s="1">
        <v>18686.118416819885</v>
      </c>
      <c r="F351" s="1">
        <v>0</v>
      </c>
      <c r="G351" s="1">
        <v>18686.118416819885</v>
      </c>
      <c r="H351" s="1">
        <v>0</v>
      </c>
      <c r="I351" s="1">
        <v>18686.118416819885</v>
      </c>
    </row>
    <row r="352" spans="1:12">
      <c r="A352" s="1">
        <v>7</v>
      </c>
      <c r="B352" s="1" t="s">
        <v>35</v>
      </c>
      <c r="C352" s="15">
        <v>613923</v>
      </c>
      <c r="D352" s="20">
        <v>1.5885863505876917E-2</v>
      </c>
      <c r="E352" s="1">
        <v>58996.3377567977</v>
      </c>
      <c r="F352" s="1">
        <v>0</v>
      </c>
      <c r="G352" s="1">
        <v>58996.3377567977</v>
      </c>
      <c r="H352" s="1">
        <v>0</v>
      </c>
      <c r="I352" s="1">
        <v>58996.3377567977</v>
      </c>
    </row>
    <row r="353" spans="1:9">
      <c r="A353" s="1">
        <v>8</v>
      </c>
      <c r="B353" s="1" t="s">
        <v>36</v>
      </c>
      <c r="C353" s="15">
        <v>128381</v>
      </c>
      <c r="D353" s="20">
        <v>3.3219850742649882E-3</v>
      </c>
      <c r="E353" s="1">
        <v>12337.066435946275</v>
      </c>
      <c r="F353" s="1">
        <v>0</v>
      </c>
      <c r="G353" s="1">
        <v>12337.066435946275</v>
      </c>
      <c r="H353" s="1">
        <v>0</v>
      </c>
      <c r="I353" s="1">
        <v>12337.066435946275</v>
      </c>
    </row>
    <row r="354" spans="1:9">
      <c r="A354" s="1">
        <v>9</v>
      </c>
      <c r="B354" s="1" t="s">
        <v>37</v>
      </c>
      <c r="C354" s="15">
        <v>904844</v>
      </c>
      <c r="D354" s="20">
        <v>2.3413731490938915E-2</v>
      </c>
      <c r="E354" s="1">
        <v>86953.058023908321</v>
      </c>
      <c r="F354" s="1">
        <v>0</v>
      </c>
      <c r="G354" s="1">
        <v>86953.058023908321</v>
      </c>
      <c r="H354" s="1">
        <v>0</v>
      </c>
      <c r="I354" s="1">
        <v>86953.058023908321</v>
      </c>
    </row>
    <row r="355" spans="1:9">
      <c r="A355" s="1">
        <v>10</v>
      </c>
      <c r="B355" s="1" t="s">
        <v>38</v>
      </c>
      <c r="C355" s="15">
        <v>3641881</v>
      </c>
      <c r="D355" s="20">
        <v>9.4237265048949997E-2</v>
      </c>
      <c r="E355" s="1">
        <v>349974.90165063727</v>
      </c>
      <c r="F355" s="1">
        <v>0</v>
      </c>
      <c r="G355" s="1">
        <v>349974.90165063727</v>
      </c>
      <c r="H355" s="1">
        <v>0</v>
      </c>
      <c r="I355" s="1">
        <v>349974.90165063727</v>
      </c>
    </row>
    <row r="356" spans="1:9">
      <c r="A356" s="1">
        <v>11</v>
      </c>
      <c r="B356" s="1" t="s">
        <v>39</v>
      </c>
      <c r="C356" s="15">
        <v>417298</v>
      </c>
      <c r="D356" s="20">
        <v>1.0797997581578513E-2</v>
      </c>
      <c r="E356" s="1">
        <v>40101.207730018534</v>
      </c>
      <c r="F356" s="1">
        <v>0</v>
      </c>
      <c r="G356" s="1">
        <v>40101.207730018534</v>
      </c>
      <c r="H356" s="1">
        <v>0</v>
      </c>
      <c r="I356" s="1">
        <v>40101.207730018534</v>
      </c>
    </row>
    <row r="357" spans="1:9">
      <c r="A357" s="1">
        <v>12</v>
      </c>
      <c r="B357" s="1" t="s">
        <v>40</v>
      </c>
      <c r="C357" s="15">
        <v>2077151</v>
      </c>
      <c r="D357" s="20">
        <v>5.3748332066229386E-2</v>
      </c>
      <c r="E357" s="1">
        <v>199608.58604070888</v>
      </c>
      <c r="F357" s="1">
        <v>0</v>
      </c>
      <c r="G357" s="1">
        <v>199608.58604070888</v>
      </c>
      <c r="H357" s="1">
        <v>0</v>
      </c>
      <c r="I357" s="1">
        <v>199608.58604070888</v>
      </c>
    </row>
    <row r="358" spans="1:9">
      <c r="A358" s="1">
        <v>13</v>
      </c>
      <c r="B358" s="1" t="s">
        <v>41</v>
      </c>
      <c r="C358" s="15">
        <v>3024978</v>
      </c>
      <c r="D358" s="20">
        <v>7.8274291102109775E-2</v>
      </c>
      <c r="E358" s="1">
        <v>290692.19396387239</v>
      </c>
      <c r="F358" s="1">
        <v>0</v>
      </c>
      <c r="G358" s="1">
        <v>290692.19396387239</v>
      </c>
      <c r="H358" s="1">
        <v>0</v>
      </c>
      <c r="I358" s="1">
        <v>290692.19396387239</v>
      </c>
    </row>
    <row r="359" spans="1:9">
      <c r="A359" s="1">
        <v>14</v>
      </c>
      <c r="B359" s="1" t="s">
        <v>42</v>
      </c>
      <c r="C359" s="15">
        <v>503505</v>
      </c>
      <c r="D359" s="20">
        <v>1.3028688784304476E-2</v>
      </c>
      <c r="E359" s="1">
        <v>48385.466975885298</v>
      </c>
      <c r="F359" s="1">
        <v>0</v>
      </c>
      <c r="G359" s="1">
        <v>48385.466975885298</v>
      </c>
      <c r="H359" s="1">
        <v>0</v>
      </c>
      <c r="I359" s="1">
        <v>48385.466975885298</v>
      </c>
    </row>
    <row r="360" spans="1:9">
      <c r="A360" s="1">
        <v>15</v>
      </c>
      <c r="B360" s="1" t="s">
        <v>44</v>
      </c>
      <c r="C360" s="15">
        <v>149428</v>
      </c>
      <c r="D360" s="20">
        <v>3.8665969705584833E-3</v>
      </c>
      <c r="E360" s="1">
        <v>14359.626139308622</v>
      </c>
      <c r="F360" s="1">
        <v>0</v>
      </c>
      <c r="G360" s="1">
        <v>14359.626139308622</v>
      </c>
      <c r="H360" s="1">
        <v>0</v>
      </c>
      <c r="I360" s="1">
        <v>14359.626139308622</v>
      </c>
    </row>
    <row r="361" spans="1:9">
      <c r="A361" s="1">
        <v>16</v>
      </c>
      <c r="B361" s="1" t="s">
        <v>45</v>
      </c>
      <c r="C361" s="15">
        <v>87412</v>
      </c>
      <c r="D361" s="20">
        <v>2.2618717669409894E-3</v>
      </c>
      <c r="E361" s="1">
        <v>8400.0564826488026</v>
      </c>
      <c r="F361" s="1">
        <v>0</v>
      </c>
      <c r="G361" s="1">
        <v>8400.0564826488026</v>
      </c>
      <c r="H361" s="1">
        <v>0</v>
      </c>
      <c r="I361" s="1">
        <v>8400.0564826488026</v>
      </c>
    </row>
    <row r="362" spans="1:9">
      <c r="A362" s="1">
        <v>17</v>
      </c>
      <c r="B362" s="1" t="s">
        <v>46</v>
      </c>
      <c r="C362" s="15">
        <v>111044</v>
      </c>
      <c r="D362" s="20">
        <v>2.8733730893721137E-3</v>
      </c>
      <c r="E362" s="1">
        <v>10671.02768566391</v>
      </c>
      <c r="F362" s="1">
        <v>0</v>
      </c>
      <c r="G362" s="1">
        <v>10671.02768566391</v>
      </c>
      <c r="H362" s="1">
        <v>0</v>
      </c>
      <c r="I362" s="1">
        <v>10671.02768566391</v>
      </c>
    </row>
    <row r="363" spans="1:9">
      <c r="A363" s="1">
        <v>18</v>
      </c>
      <c r="B363" s="1" t="s">
        <v>47</v>
      </c>
      <c r="C363" s="15">
        <v>192515</v>
      </c>
      <c r="D363" s="20">
        <v>4.9815156181376077E-3</v>
      </c>
      <c r="E363" s="1">
        <v>18500.170156925069</v>
      </c>
      <c r="F363" s="1">
        <v>0</v>
      </c>
      <c r="G363" s="1">
        <v>18500.170156925069</v>
      </c>
      <c r="H363" s="1">
        <v>0</v>
      </c>
      <c r="I363" s="1">
        <v>18500.170156925069</v>
      </c>
    </row>
    <row r="364" spans="1:9">
      <c r="A364" s="1">
        <v>19</v>
      </c>
      <c r="B364" s="1" t="s">
        <v>48</v>
      </c>
      <c r="C364" s="15">
        <v>2401654</v>
      </c>
      <c r="D364" s="20">
        <v>6.2145167443381853E-2</v>
      </c>
      <c r="E364" s="1">
        <v>230792.44556559084</v>
      </c>
      <c r="F364" s="1">
        <v>0</v>
      </c>
      <c r="G364" s="1">
        <v>230792.44556559084</v>
      </c>
      <c r="H364" s="1">
        <v>0</v>
      </c>
      <c r="I364" s="1">
        <v>230792.44556559084</v>
      </c>
    </row>
    <row r="365" spans="1:9">
      <c r="C365" s="15"/>
      <c r="D365" s="20"/>
    </row>
    <row r="366" spans="1:9">
      <c r="A366" s="2" t="s">
        <v>312</v>
      </c>
      <c r="C366" s="17">
        <v>38645869</v>
      </c>
      <c r="D366" s="22">
        <v>1</v>
      </c>
      <c r="E366" s="12">
        <v>3713763.3553865189</v>
      </c>
      <c r="F366" s="12">
        <v>0</v>
      </c>
      <c r="G366" s="12">
        <v>3713763.3553865189</v>
      </c>
      <c r="H366" s="12">
        <v>0</v>
      </c>
      <c r="I366" s="12">
        <v>3713763.3553865189</v>
      </c>
    </row>
    <row r="367" spans="1:9">
      <c r="C367" s="15"/>
      <c r="D367" s="20"/>
    </row>
    <row r="368" spans="1:9">
      <c r="A368" s="1" t="s">
        <v>313</v>
      </c>
      <c r="C368" s="15"/>
      <c r="D368" s="20"/>
      <c r="G368" s="1">
        <v>0</v>
      </c>
      <c r="I368" s="1">
        <v>0</v>
      </c>
    </row>
    <row r="369" spans="1:12">
      <c r="C369" s="15"/>
      <c r="D369" s="20"/>
    </row>
    <row r="370" spans="1:12" ht="12" customHeight="1" thickBot="1">
      <c r="A370" s="2" t="s">
        <v>251</v>
      </c>
      <c r="C370" s="18"/>
      <c r="D370" s="23"/>
      <c r="E370" s="9"/>
      <c r="F370" s="9"/>
      <c r="G370" s="9">
        <v>3713763.3553865189</v>
      </c>
      <c r="H370" s="9"/>
      <c r="I370" s="9">
        <v>3713763.3553865189</v>
      </c>
    </row>
    <row r="371" spans="1:12" ht="11.25" thickTop="1">
      <c r="A371" s="1" t="s">
        <v>493</v>
      </c>
      <c r="C371" s="15"/>
      <c r="D371" s="20"/>
    </row>
    <row r="372" spans="1:12">
      <c r="A372" s="1" t="s">
        <v>314</v>
      </c>
      <c r="C372" s="15"/>
      <c r="D372" s="20"/>
    </row>
    <row r="373" spans="1:12">
      <c r="A373" s="2" t="s">
        <v>315</v>
      </c>
      <c r="B373" s="3"/>
      <c r="C373" s="14"/>
      <c r="D373" s="19"/>
      <c r="E373" s="3"/>
      <c r="F373" s="3"/>
      <c r="G373" s="3"/>
      <c r="H373" s="3"/>
      <c r="I373" s="3"/>
      <c r="J373" s="3"/>
      <c r="K373" s="3"/>
      <c r="L373" s="3" t="s">
        <v>253</v>
      </c>
    </row>
    <row r="374" spans="1:12">
      <c r="C374" s="15"/>
      <c r="D374" s="20"/>
    </row>
    <row r="375" spans="1:12" ht="33" customHeight="1">
      <c r="A375" s="8"/>
      <c r="B375" s="6" t="s">
        <v>32</v>
      </c>
      <c r="C375" s="16" t="s">
        <v>306</v>
      </c>
      <c r="D375" s="21" t="s">
        <v>307</v>
      </c>
      <c r="E375" s="6" t="s">
        <v>308</v>
      </c>
      <c r="F375" s="6" t="s">
        <v>309</v>
      </c>
      <c r="G375" s="6" t="s">
        <v>310</v>
      </c>
      <c r="H375" s="6" t="s">
        <v>311</v>
      </c>
      <c r="I375" s="6" t="s">
        <v>251</v>
      </c>
    </row>
    <row r="376" spans="1:12">
      <c r="A376" s="1">
        <v>2</v>
      </c>
      <c r="B376" s="1" t="s">
        <v>24</v>
      </c>
      <c r="C376" s="15">
        <v>100</v>
      </c>
      <c r="D376" s="20">
        <v>1</v>
      </c>
      <c r="E376" s="7">
        <v>24796559.96944825</v>
      </c>
      <c r="F376" s="7">
        <v>0</v>
      </c>
      <c r="G376" s="7">
        <v>24796559.96944825</v>
      </c>
      <c r="H376" s="7">
        <v>0</v>
      </c>
      <c r="I376" s="7">
        <v>24796559.96944825</v>
      </c>
      <c r="J376" s="7"/>
      <c r="K376" s="7"/>
      <c r="L376" s="7"/>
    </row>
    <row r="377" spans="1:12">
      <c r="C377" s="15"/>
      <c r="D377" s="20"/>
    </row>
    <row r="378" spans="1:12">
      <c r="A378" s="2" t="s">
        <v>312</v>
      </c>
      <c r="C378" s="17">
        <v>100</v>
      </c>
      <c r="D378" s="22">
        <v>1</v>
      </c>
      <c r="E378" s="12">
        <v>24796559.96944825</v>
      </c>
      <c r="F378" s="12">
        <v>0</v>
      </c>
      <c r="G378" s="12">
        <v>24796559.96944825</v>
      </c>
      <c r="H378" s="12">
        <v>0</v>
      </c>
      <c r="I378" s="12">
        <v>24796559.96944825</v>
      </c>
    </row>
    <row r="379" spans="1:12">
      <c r="C379" s="15"/>
      <c r="D379" s="20"/>
    </row>
    <row r="380" spans="1:12">
      <c r="A380" s="1" t="s">
        <v>313</v>
      </c>
      <c r="C380" s="15"/>
      <c r="D380" s="20"/>
      <c r="G380" s="1">
        <v>0</v>
      </c>
      <c r="I380" s="1">
        <v>0</v>
      </c>
    </row>
    <row r="381" spans="1:12">
      <c r="C381" s="15"/>
      <c r="D381" s="20"/>
    </row>
    <row r="382" spans="1:12" ht="12" customHeight="1" thickBot="1">
      <c r="A382" s="2" t="s">
        <v>251</v>
      </c>
      <c r="C382" s="18"/>
      <c r="D382" s="23"/>
      <c r="E382" s="9"/>
      <c r="F382" s="9"/>
      <c r="G382" s="9">
        <v>24796559.96944825</v>
      </c>
      <c r="H382" s="9"/>
      <c r="I382" s="9">
        <v>24796559.96944825</v>
      </c>
    </row>
    <row r="383" spans="1:12" ht="11.25" thickTop="1">
      <c r="A383" s="1" t="s">
        <v>316</v>
      </c>
      <c r="C383" s="15"/>
      <c r="D383" s="20"/>
    </row>
    <row r="384" spans="1:12">
      <c r="A384" s="1" t="s">
        <v>317</v>
      </c>
      <c r="C384" s="15"/>
      <c r="D384" s="20"/>
    </row>
    <row r="385" spans="1:12">
      <c r="A385" s="2" t="s">
        <v>318</v>
      </c>
      <c r="B385" s="3"/>
      <c r="C385" s="14"/>
      <c r="D385" s="19"/>
      <c r="E385" s="3"/>
      <c r="F385" s="3"/>
      <c r="G385" s="3"/>
      <c r="H385" s="3"/>
      <c r="I385" s="3"/>
      <c r="J385" s="3"/>
      <c r="K385" s="3"/>
      <c r="L385" s="3" t="s">
        <v>253</v>
      </c>
    </row>
    <row r="386" spans="1:12">
      <c r="C386" s="15"/>
      <c r="D386" s="20"/>
    </row>
    <row r="387" spans="1:12" ht="33" customHeight="1">
      <c r="A387" s="8"/>
      <c r="B387" s="6" t="s">
        <v>32</v>
      </c>
      <c r="C387" s="16" t="s">
        <v>306</v>
      </c>
      <c r="D387" s="21" t="s">
        <v>307</v>
      </c>
      <c r="E387" s="6" t="s">
        <v>308</v>
      </c>
      <c r="F387" s="6" t="s">
        <v>309</v>
      </c>
      <c r="G387" s="6" t="s">
        <v>310</v>
      </c>
      <c r="H387" s="6" t="s">
        <v>311</v>
      </c>
      <c r="I387" s="6" t="s">
        <v>251</v>
      </c>
    </row>
    <row r="388" spans="1:12">
      <c r="A388" s="1">
        <v>3</v>
      </c>
      <c r="B388" s="1" t="s">
        <v>27</v>
      </c>
      <c r="C388" s="15">
        <v>100</v>
      </c>
      <c r="D388" s="20">
        <v>1</v>
      </c>
      <c r="E388" s="7">
        <v>246407.44859216042</v>
      </c>
      <c r="F388" s="7">
        <v>0</v>
      </c>
      <c r="G388" s="7">
        <v>246407.44859216042</v>
      </c>
      <c r="H388" s="7">
        <v>0</v>
      </c>
      <c r="I388" s="7">
        <v>246407.44859216042</v>
      </c>
      <c r="J388" s="7"/>
      <c r="K388" s="7"/>
      <c r="L388" s="7"/>
    </row>
    <row r="389" spans="1:12">
      <c r="C389" s="15"/>
      <c r="D389" s="20"/>
    </row>
    <row r="390" spans="1:12">
      <c r="A390" s="2" t="s">
        <v>312</v>
      </c>
      <c r="C390" s="17">
        <v>100</v>
      </c>
      <c r="D390" s="22">
        <v>1</v>
      </c>
      <c r="E390" s="12">
        <v>246407.44859216042</v>
      </c>
      <c r="F390" s="12">
        <v>0</v>
      </c>
      <c r="G390" s="12">
        <v>246407.44859216042</v>
      </c>
      <c r="H390" s="12">
        <v>0</v>
      </c>
      <c r="I390" s="12">
        <v>246407.44859216042</v>
      </c>
    </row>
    <row r="391" spans="1:12">
      <c r="C391" s="15"/>
      <c r="D391" s="20"/>
    </row>
    <row r="392" spans="1:12">
      <c r="A392" s="1" t="s">
        <v>313</v>
      </c>
      <c r="C392" s="15"/>
      <c r="D392" s="20"/>
      <c r="G392" s="1">
        <v>0</v>
      </c>
      <c r="I392" s="1">
        <v>0</v>
      </c>
    </row>
    <row r="393" spans="1:12">
      <c r="C393" s="15"/>
      <c r="D393" s="20"/>
    </row>
    <row r="394" spans="1:12" ht="12" customHeight="1" thickBot="1">
      <c r="A394" s="2" t="s">
        <v>251</v>
      </c>
      <c r="C394" s="18"/>
      <c r="D394" s="23"/>
      <c r="E394" s="9"/>
      <c r="F394" s="9"/>
      <c r="G394" s="9">
        <v>246407.44859216042</v>
      </c>
      <c r="H394" s="9"/>
      <c r="I394" s="9">
        <v>246407.44859216042</v>
      </c>
    </row>
    <row r="395" spans="1:12" ht="11.25" thickTop="1">
      <c r="A395" s="1" t="s">
        <v>319</v>
      </c>
      <c r="C395" s="15"/>
      <c r="D395" s="20"/>
    </row>
    <row r="396" spans="1:12">
      <c r="A396" s="1" t="s">
        <v>317</v>
      </c>
      <c r="C396" s="15"/>
      <c r="D396" s="20"/>
    </row>
    <row r="397" spans="1:12">
      <c r="A397" s="2" t="s">
        <v>320</v>
      </c>
      <c r="B397" s="3"/>
      <c r="C397" s="14"/>
      <c r="D397" s="19"/>
      <c r="E397" s="3"/>
      <c r="F397" s="3"/>
      <c r="G397" s="3"/>
      <c r="H397" s="3"/>
      <c r="I397" s="3"/>
      <c r="J397" s="3"/>
      <c r="K397" s="3"/>
      <c r="L397" s="3" t="s">
        <v>253</v>
      </c>
    </row>
    <row r="398" spans="1:12">
      <c r="C398" s="15"/>
      <c r="D398" s="20"/>
    </row>
    <row r="399" spans="1:12" ht="33" customHeight="1">
      <c r="A399" s="8"/>
      <c r="B399" s="6" t="s">
        <v>32</v>
      </c>
      <c r="C399" s="16" t="s">
        <v>306</v>
      </c>
      <c r="D399" s="21" t="s">
        <v>307</v>
      </c>
      <c r="E399" s="6" t="s">
        <v>308</v>
      </c>
      <c r="F399" s="6" t="s">
        <v>309</v>
      </c>
      <c r="G399" s="6" t="s">
        <v>310</v>
      </c>
      <c r="H399" s="6" t="s">
        <v>311</v>
      </c>
      <c r="I399" s="6" t="s">
        <v>251</v>
      </c>
    </row>
    <row r="400" spans="1:12">
      <c r="A400" s="1">
        <v>4</v>
      </c>
      <c r="B400" s="1" t="s">
        <v>29</v>
      </c>
      <c r="C400" s="15">
        <v>100</v>
      </c>
      <c r="D400" s="20">
        <v>1</v>
      </c>
      <c r="E400" s="7">
        <v>225139.80963149935</v>
      </c>
      <c r="F400" s="7">
        <v>0</v>
      </c>
      <c r="G400" s="7">
        <v>225139.80963149935</v>
      </c>
      <c r="H400" s="7">
        <v>0</v>
      </c>
      <c r="I400" s="7">
        <v>225139.80963149935</v>
      </c>
      <c r="J400" s="7"/>
      <c r="K400" s="7"/>
      <c r="L400" s="7"/>
    </row>
    <row r="401" spans="1:12">
      <c r="C401" s="15"/>
      <c r="D401" s="20"/>
    </row>
    <row r="402" spans="1:12">
      <c r="A402" s="2" t="s">
        <v>312</v>
      </c>
      <c r="C402" s="17">
        <v>100</v>
      </c>
      <c r="D402" s="22">
        <v>1</v>
      </c>
      <c r="E402" s="12">
        <v>225139.80963149935</v>
      </c>
      <c r="F402" s="12">
        <v>0</v>
      </c>
      <c r="G402" s="12">
        <v>225139.80963149935</v>
      </c>
      <c r="H402" s="12">
        <v>0</v>
      </c>
      <c r="I402" s="12">
        <v>225139.80963149935</v>
      </c>
    </row>
    <row r="403" spans="1:12">
      <c r="C403" s="15"/>
      <c r="D403" s="20"/>
    </row>
    <row r="404" spans="1:12">
      <c r="A404" s="1" t="s">
        <v>313</v>
      </c>
      <c r="C404" s="15"/>
      <c r="D404" s="20"/>
      <c r="G404" s="1">
        <v>0</v>
      </c>
      <c r="I404" s="1">
        <v>0</v>
      </c>
    </row>
    <row r="405" spans="1:12">
      <c r="C405" s="15"/>
      <c r="D405" s="20"/>
    </row>
    <row r="406" spans="1:12" ht="12" customHeight="1" thickBot="1">
      <c r="A406" s="2" t="s">
        <v>251</v>
      </c>
      <c r="C406" s="18"/>
      <c r="D406" s="23"/>
      <c r="E406" s="9"/>
      <c r="F406" s="9"/>
      <c r="G406" s="9">
        <v>225139.80963149935</v>
      </c>
      <c r="H406" s="9"/>
      <c r="I406" s="9">
        <v>225139.80963149935</v>
      </c>
    </row>
    <row r="407" spans="1:12" ht="11.25" thickTop="1">
      <c r="A407" s="1" t="s">
        <v>321</v>
      </c>
      <c r="C407" s="15"/>
      <c r="D407" s="20"/>
    </row>
    <row r="408" spans="1:12">
      <c r="A408" s="1" t="s">
        <v>317</v>
      </c>
      <c r="C408" s="15"/>
      <c r="D408" s="20"/>
    </row>
    <row r="409" spans="1:12">
      <c r="A409" s="2" t="s">
        <v>23</v>
      </c>
      <c r="B409" s="3"/>
      <c r="C409" s="14"/>
      <c r="D409" s="19"/>
      <c r="E409" s="3"/>
      <c r="F409" s="3"/>
      <c r="G409" s="3"/>
      <c r="H409" s="3"/>
      <c r="I409" s="3"/>
      <c r="J409" s="3"/>
      <c r="K409" s="3"/>
      <c r="L409" s="3" t="s">
        <v>253</v>
      </c>
    </row>
    <row r="411" spans="1:12" ht="33" customHeight="1">
      <c r="A411" s="6"/>
      <c r="B411" s="8" t="s">
        <v>32</v>
      </c>
      <c r="C411" s="6" t="s">
        <v>9</v>
      </c>
      <c r="D411" s="6" t="s">
        <v>11</v>
      </c>
      <c r="E411" s="6" t="s">
        <v>14</v>
      </c>
      <c r="F411" s="6" t="s">
        <v>16</v>
      </c>
      <c r="G411" s="6" t="s">
        <v>18</v>
      </c>
      <c r="H411" s="6" t="s">
        <v>21</v>
      </c>
      <c r="I411" s="6" t="s">
        <v>22</v>
      </c>
      <c r="J411" s="6" t="s">
        <v>251</v>
      </c>
    </row>
    <row r="412" spans="1:12">
      <c r="A412" s="1">
        <v>2</v>
      </c>
      <c r="B412" s="1" t="s">
        <v>24</v>
      </c>
      <c r="C412" s="7">
        <v>2131387.0035603195</v>
      </c>
      <c r="D412" s="7">
        <v>24796559.96944825</v>
      </c>
      <c r="E412" s="7">
        <v>0</v>
      </c>
      <c r="F412" s="7">
        <v>0</v>
      </c>
      <c r="G412" s="7">
        <v>0</v>
      </c>
      <c r="H412" s="7">
        <v>0</v>
      </c>
      <c r="I412" s="7">
        <v>0</v>
      </c>
      <c r="J412" s="7">
        <v>26927946.973008569</v>
      </c>
      <c r="K412" s="7"/>
      <c r="L412" s="7"/>
    </row>
    <row r="413" spans="1:12">
      <c r="A413" s="1">
        <v>3</v>
      </c>
      <c r="B413" s="1" t="s">
        <v>27</v>
      </c>
      <c r="C413" s="1">
        <v>21179.939239832958</v>
      </c>
      <c r="D413" s="1">
        <v>0</v>
      </c>
      <c r="E413" s="1">
        <v>246407.44859216042</v>
      </c>
      <c r="F413" s="1">
        <v>0</v>
      </c>
      <c r="G413" s="1">
        <v>0</v>
      </c>
      <c r="H413" s="1">
        <v>0</v>
      </c>
      <c r="I413" s="1">
        <v>0</v>
      </c>
      <c r="J413" s="1">
        <v>267587.3878319934</v>
      </c>
    </row>
    <row r="414" spans="1:12">
      <c r="A414" s="1">
        <v>4</v>
      </c>
      <c r="B414" s="1" t="s">
        <v>29</v>
      </c>
      <c r="C414" s="1">
        <v>19351.880455347669</v>
      </c>
      <c r="D414" s="1">
        <v>0</v>
      </c>
      <c r="E414" s="1">
        <v>0</v>
      </c>
      <c r="F414" s="1">
        <v>225139.80963149935</v>
      </c>
      <c r="G414" s="1">
        <v>0</v>
      </c>
      <c r="H414" s="1">
        <v>0</v>
      </c>
      <c r="I414" s="1">
        <v>0</v>
      </c>
      <c r="J414" s="1">
        <v>244491.690086847</v>
      </c>
    </row>
    <row r="415" spans="1:12">
      <c r="A415" s="1">
        <v>5</v>
      </c>
      <c r="B415" s="1" t="s">
        <v>33</v>
      </c>
      <c r="C415" s="1">
        <v>153386.26910628728</v>
      </c>
      <c r="D415" s="1">
        <v>0</v>
      </c>
      <c r="E415" s="1">
        <v>0</v>
      </c>
      <c r="F415" s="1">
        <v>0</v>
      </c>
      <c r="G415" s="1">
        <v>0</v>
      </c>
      <c r="H415" s="1">
        <v>0</v>
      </c>
      <c r="I415" s="1">
        <v>0</v>
      </c>
      <c r="J415" s="1">
        <v>153386.26910628728</v>
      </c>
    </row>
    <row r="416" spans="1:12">
      <c r="A416" s="1">
        <v>6</v>
      </c>
      <c r="B416" s="1" t="s">
        <v>34</v>
      </c>
      <c r="C416" s="1">
        <v>18686.118416819885</v>
      </c>
      <c r="D416" s="1">
        <v>0</v>
      </c>
      <c r="E416" s="1">
        <v>0</v>
      </c>
      <c r="F416" s="1">
        <v>0</v>
      </c>
      <c r="G416" s="1">
        <v>0</v>
      </c>
      <c r="H416" s="1">
        <v>0</v>
      </c>
      <c r="I416" s="1">
        <v>0</v>
      </c>
      <c r="J416" s="1">
        <v>18686.118416819885</v>
      </c>
    </row>
    <row r="417" spans="1:12">
      <c r="A417" s="1">
        <v>7</v>
      </c>
      <c r="B417" s="1" t="s">
        <v>35</v>
      </c>
      <c r="C417" s="1">
        <v>58996.3377567977</v>
      </c>
      <c r="D417" s="1">
        <v>0</v>
      </c>
      <c r="E417" s="1">
        <v>0</v>
      </c>
      <c r="F417" s="1">
        <v>0</v>
      </c>
      <c r="G417" s="1">
        <v>0</v>
      </c>
      <c r="H417" s="1">
        <v>0</v>
      </c>
      <c r="I417" s="1">
        <v>0</v>
      </c>
      <c r="J417" s="1">
        <v>58996.3377567977</v>
      </c>
    </row>
    <row r="418" spans="1:12">
      <c r="A418" s="1">
        <v>8</v>
      </c>
      <c r="B418" s="1" t="s">
        <v>36</v>
      </c>
      <c r="C418" s="1">
        <v>12337.066435946275</v>
      </c>
      <c r="D418" s="1">
        <v>0</v>
      </c>
      <c r="E418" s="1">
        <v>0</v>
      </c>
      <c r="F418" s="1">
        <v>0</v>
      </c>
      <c r="G418" s="1">
        <v>0</v>
      </c>
      <c r="H418" s="1">
        <v>0</v>
      </c>
      <c r="I418" s="1">
        <v>0</v>
      </c>
      <c r="J418" s="1">
        <v>12337.066435946275</v>
      </c>
    </row>
    <row r="419" spans="1:12">
      <c r="A419" s="1">
        <v>9</v>
      </c>
      <c r="B419" s="1" t="s">
        <v>37</v>
      </c>
      <c r="C419" s="1">
        <v>86953.058023908321</v>
      </c>
      <c r="D419" s="1">
        <v>0</v>
      </c>
      <c r="E419" s="1">
        <v>0</v>
      </c>
      <c r="F419" s="1">
        <v>0</v>
      </c>
      <c r="G419" s="1">
        <v>0</v>
      </c>
      <c r="H419" s="1">
        <v>0</v>
      </c>
      <c r="I419" s="1">
        <v>0</v>
      </c>
      <c r="J419" s="1">
        <v>86953.058023908321</v>
      </c>
    </row>
    <row r="420" spans="1:12">
      <c r="A420" s="1">
        <v>10</v>
      </c>
      <c r="B420" s="1" t="s">
        <v>38</v>
      </c>
      <c r="C420" s="1">
        <v>349974.90165063727</v>
      </c>
      <c r="D420" s="1">
        <v>0</v>
      </c>
      <c r="E420" s="1">
        <v>0</v>
      </c>
      <c r="F420" s="1">
        <v>0</v>
      </c>
      <c r="G420" s="1">
        <v>0</v>
      </c>
      <c r="H420" s="1">
        <v>0</v>
      </c>
      <c r="I420" s="1">
        <v>0</v>
      </c>
      <c r="J420" s="1">
        <v>349974.90165063727</v>
      </c>
    </row>
    <row r="421" spans="1:12">
      <c r="A421" s="1">
        <v>11</v>
      </c>
      <c r="B421" s="1" t="s">
        <v>39</v>
      </c>
      <c r="C421" s="1">
        <v>40101.207730018534</v>
      </c>
      <c r="D421" s="1">
        <v>0</v>
      </c>
      <c r="E421" s="1">
        <v>0</v>
      </c>
      <c r="F421" s="1">
        <v>0</v>
      </c>
      <c r="G421" s="1">
        <v>0</v>
      </c>
      <c r="H421" s="1">
        <v>0</v>
      </c>
      <c r="I421" s="1">
        <v>0</v>
      </c>
      <c r="J421" s="1">
        <v>40101.207730018534</v>
      </c>
    </row>
    <row r="422" spans="1:12">
      <c r="A422" s="1">
        <v>12</v>
      </c>
      <c r="B422" s="1" t="s">
        <v>40</v>
      </c>
      <c r="C422" s="1">
        <v>199608.58604070888</v>
      </c>
      <c r="D422" s="1">
        <v>0</v>
      </c>
      <c r="E422" s="1">
        <v>0</v>
      </c>
      <c r="F422" s="1">
        <v>0</v>
      </c>
      <c r="G422" s="1">
        <v>0</v>
      </c>
      <c r="H422" s="1">
        <v>0</v>
      </c>
      <c r="I422" s="1">
        <v>0</v>
      </c>
      <c r="J422" s="1">
        <v>199608.58604070888</v>
      </c>
    </row>
    <row r="423" spans="1:12">
      <c r="A423" s="1">
        <v>13</v>
      </c>
      <c r="B423" s="1" t="s">
        <v>41</v>
      </c>
      <c r="C423" s="1">
        <v>290692.19396387239</v>
      </c>
      <c r="D423" s="1">
        <v>0</v>
      </c>
      <c r="E423" s="1">
        <v>0</v>
      </c>
      <c r="F423" s="1">
        <v>0</v>
      </c>
      <c r="G423" s="1">
        <v>0</v>
      </c>
      <c r="H423" s="1">
        <v>0</v>
      </c>
      <c r="I423" s="1">
        <v>0</v>
      </c>
      <c r="J423" s="1">
        <v>290692.19396387239</v>
      </c>
    </row>
    <row r="424" spans="1:12">
      <c r="A424" s="1">
        <v>14</v>
      </c>
      <c r="B424" s="1" t="s">
        <v>42</v>
      </c>
      <c r="C424" s="1">
        <v>48385.466975885298</v>
      </c>
      <c r="D424" s="1">
        <v>0</v>
      </c>
      <c r="E424" s="1">
        <v>0</v>
      </c>
      <c r="F424" s="1">
        <v>0</v>
      </c>
      <c r="G424" s="1">
        <v>0</v>
      </c>
      <c r="H424" s="1">
        <v>0</v>
      </c>
      <c r="I424" s="1">
        <v>0</v>
      </c>
      <c r="J424" s="1">
        <v>48385.466975885298</v>
      </c>
    </row>
    <row r="425" spans="1:12">
      <c r="A425" s="1">
        <v>15</v>
      </c>
      <c r="B425" s="1" t="s">
        <v>44</v>
      </c>
      <c r="C425" s="1">
        <v>14359.626139308622</v>
      </c>
      <c r="D425" s="1">
        <v>0</v>
      </c>
      <c r="E425" s="1">
        <v>0</v>
      </c>
      <c r="F425" s="1">
        <v>0</v>
      </c>
      <c r="G425" s="1">
        <v>0</v>
      </c>
      <c r="H425" s="1">
        <v>0</v>
      </c>
      <c r="I425" s="1">
        <v>0</v>
      </c>
      <c r="J425" s="1">
        <v>14359.626139308622</v>
      </c>
    </row>
    <row r="426" spans="1:12">
      <c r="A426" s="1">
        <v>16</v>
      </c>
      <c r="B426" s="1" t="s">
        <v>45</v>
      </c>
      <c r="C426" s="1">
        <v>8400.0564826488026</v>
      </c>
      <c r="D426" s="1">
        <v>0</v>
      </c>
      <c r="E426" s="1">
        <v>0</v>
      </c>
      <c r="F426" s="1">
        <v>0</v>
      </c>
      <c r="G426" s="1">
        <v>0</v>
      </c>
      <c r="H426" s="1">
        <v>0</v>
      </c>
      <c r="I426" s="1">
        <v>0</v>
      </c>
      <c r="J426" s="1">
        <v>8400.0564826488026</v>
      </c>
    </row>
    <row r="427" spans="1:12">
      <c r="A427" s="1">
        <v>17</v>
      </c>
      <c r="B427" s="1" t="s">
        <v>46</v>
      </c>
      <c r="C427" s="1">
        <v>10671.02768566391</v>
      </c>
      <c r="D427" s="1">
        <v>0</v>
      </c>
      <c r="E427" s="1">
        <v>0</v>
      </c>
      <c r="F427" s="1">
        <v>0</v>
      </c>
      <c r="G427" s="1">
        <v>0</v>
      </c>
      <c r="H427" s="1">
        <v>0</v>
      </c>
      <c r="I427" s="1">
        <v>0</v>
      </c>
      <c r="J427" s="1">
        <v>10671.02768566391</v>
      </c>
    </row>
    <row r="428" spans="1:12">
      <c r="A428" s="1">
        <v>18</v>
      </c>
      <c r="B428" s="1" t="s">
        <v>47</v>
      </c>
      <c r="C428" s="1">
        <v>18500.170156925069</v>
      </c>
      <c r="D428" s="1">
        <v>0</v>
      </c>
      <c r="E428" s="1">
        <v>0</v>
      </c>
      <c r="F428" s="1">
        <v>0</v>
      </c>
      <c r="G428" s="1">
        <v>0</v>
      </c>
      <c r="H428" s="1">
        <v>0</v>
      </c>
      <c r="I428" s="1">
        <v>0</v>
      </c>
      <c r="J428" s="1">
        <v>18500.170156925069</v>
      </c>
    </row>
    <row r="429" spans="1:12">
      <c r="A429" s="1">
        <v>19</v>
      </c>
      <c r="B429" s="1" t="s">
        <v>48</v>
      </c>
      <c r="C429" s="1">
        <v>230792.44556559084</v>
      </c>
      <c r="D429" s="1">
        <v>0</v>
      </c>
      <c r="E429" s="1">
        <v>0</v>
      </c>
      <c r="F429" s="1">
        <v>0</v>
      </c>
      <c r="G429" s="1">
        <v>0</v>
      </c>
      <c r="H429" s="1">
        <v>0</v>
      </c>
      <c r="I429" s="1">
        <v>0</v>
      </c>
      <c r="J429" s="1">
        <v>230792.44556559084</v>
      </c>
    </row>
    <row r="431" spans="1:12" ht="12" customHeight="1" thickBot="1">
      <c r="A431" s="2" t="s">
        <v>251</v>
      </c>
      <c r="C431" s="9">
        <v>3713763.3553865189</v>
      </c>
      <c r="D431" s="9">
        <v>24796559.96944825</v>
      </c>
      <c r="E431" s="9">
        <v>246407.44859216042</v>
      </c>
      <c r="F431" s="9">
        <v>225139.80963149935</v>
      </c>
      <c r="G431" s="9">
        <v>0</v>
      </c>
      <c r="H431" s="9">
        <v>0</v>
      </c>
      <c r="I431" s="9">
        <v>0</v>
      </c>
      <c r="J431" s="9">
        <v>28981870.583058428</v>
      </c>
      <c r="K431" s="7"/>
      <c r="L431" s="7"/>
    </row>
    <row r="473" spans="1:13">
      <c r="A473" s="2" t="s">
        <v>252</v>
      </c>
      <c r="B473" s="3"/>
      <c r="C473" s="3"/>
      <c r="D473" s="3"/>
      <c r="E473" s="3"/>
      <c r="F473" s="3"/>
      <c r="G473" s="3"/>
      <c r="H473" s="3"/>
      <c r="I473" s="3"/>
      <c r="J473" s="3"/>
      <c r="K473" s="3"/>
      <c r="L473" s="3" t="s">
        <v>322</v>
      </c>
    </row>
    <row r="474" spans="1:13">
      <c r="C474" s="7"/>
      <c r="D474" s="7"/>
      <c r="E474" s="7"/>
      <c r="F474" s="7"/>
      <c r="G474" s="7"/>
      <c r="H474" s="7"/>
      <c r="I474" s="7"/>
      <c r="J474" s="7"/>
      <c r="K474" s="7"/>
      <c r="L474" s="7"/>
    </row>
    <row r="475" spans="1:13" ht="33" customHeight="1">
      <c r="A475" s="10" t="s">
        <v>254</v>
      </c>
      <c r="B475" s="8"/>
      <c r="C475" s="6"/>
      <c r="D475" s="6" t="s">
        <v>255</v>
      </c>
      <c r="E475" s="6" t="s">
        <v>256</v>
      </c>
      <c r="F475" s="6" t="s">
        <v>11</v>
      </c>
      <c r="G475" s="5"/>
      <c r="H475" s="5"/>
      <c r="I475" s="5"/>
      <c r="J475" s="5"/>
      <c r="K475" s="5"/>
      <c r="L475" s="5"/>
    </row>
    <row r="476" spans="1:13">
      <c r="A476" s="1" t="s">
        <v>257</v>
      </c>
      <c r="C476" s="7"/>
      <c r="D476" s="7"/>
      <c r="E476" s="7"/>
      <c r="F476" s="7"/>
      <c r="G476" s="7"/>
      <c r="H476" s="7"/>
      <c r="I476" s="7"/>
      <c r="J476" s="7"/>
      <c r="K476" s="7"/>
      <c r="L476" s="7"/>
    </row>
    <row r="477" spans="1:13">
      <c r="B477" s="1" t="s">
        <v>258</v>
      </c>
      <c r="C477" s="1" t="s">
        <v>259</v>
      </c>
      <c r="D477" s="1">
        <v>0</v>
      </c>
      <c r="E477" s="1">
        <v>0</v>
      </c>
      <c r="F477" s="1">
        <v>0</v>
      </c>
    </row>
    <row r="478" spans="1:13">
      <c r="A478" s="13"/>
      <c r="B478" s="13" t="s">
        <v>260</v>
      </c>
      <c r="C478" s="13"/>
      <c r="D478" s="13"/>
      <c r="E478" s="13">
        <v>0</v>
      </c>
      <c r="F478" s="13">
        <v>0</v>
      </c>
      <c r="G478" s="13"/>
      <c r="H478" s="13"/>
      <c r="I478" s="13"/>
      <c r="J478" s="13"/>
      <c r="K478" s="13"/>
      <c r="L478" s="13"/>
      <c r="M478" s="13"/>
    </row>
    <row r="479" spans="1:13">
      <c r="B479" s="1" t="s">
        <v>261</v>
      </c>
      <c r="C479" s="1" t="s">
        <v>262</v>
      </c>
      <c r="D479" s="11">
        <v>0</v>
      </c>
      <c r="E479" s="11">
        <v>0</v>
      </c>
      <c r="F479" s="11">
        <v>0</v>
      </c>
    </row>
    <row r="480" spans="1:13">
      <c r="A480" s="1" t="s">
        <v>263</v>
      </c>
      <c r="D480" s="1">
        <v>0</v>
      </c>
      <c r="E480" s="1">
        <v>0</v>
      </c>
      <c r="F480" s="1">
        <v>0</v>
      </c>
    </row>
    <row r="482" spans="1:12">
      <c r="A482" s="1" t="s">
        <v>264</v>
      </c>
    </row>
    <row r="483" spans="1:12">
      <c r="B483" s="1" t="s">
        <v>323</v>
      </c>
      <c r="C483" s="1" t="s">
        <v>262</v>
      </c>
      <c r="D483" s="11">
        <v>0</v>
      </c>
      <c r="E483" s="11">
        <v>0</v>
      </c>
      <c r="F483" s="11">
        <v>0</v>
      </c>
    </row>
    <row r="484" spans="1:12">
      <c r="A484" s="1" t="s">
        <v>294</v>
      </c>
      <c r="D484" s="1">
        <v>0</v>
      </c>
      <c r="E484" s="1">
        <v>0</v>
      </c>
      <c r="F484" s="1">
        <v>0</v>
      </c>
    </row>
    <row r="486" spans="1:12">
      <c r="A486" s="2" t="s">
        <v>295</v>
      </c>
      <c r="D486" s="1">
        <v>0</v>
      </c>
      <c r="E486" s="1">
        <v>0</v>
      </c>
      <c r="F486" s="1">
        <v>0</v>
      </c>
    </row>
    <row r="488" spans="1:12">
      <c r="A488" s="1" t="s">
        <v>296</v>
      </c>
      <c r="D488" s="11"/>
      <c r="E488" s="11"/>
      <c r="F488" s="11"/>
    </row>
    <row r="489" spans="1:12">
      <c r="A489" s="1" t="s">
        <v>297</v>
      </c>
      <c r="D489" s="1">
        <v>0</v>
      </c>
      <c r="E489" s="1">
        <v>0</v>
      </c>
      <c r="F489" s="1">
        <v>0</v>
      </c>
    </row>
    <row r="491" spans="1:12">
      <c r="A491" s="2" t="s">
        <v>298</v>
      </c>
      <c r="D491" s="1">
        <v>0</v>
      </c>
      <c r="E491" s="1">
        <v>0</v>
      </c>
      <c r="F491" s="1">
        <v>0</v>
      </c>
    </row>
    <row r="493" spans="1:12">
      <c r="A493" s="1" t="s">
        <v>299</v>
      </c>
      <c r="E493" s="1">
        <v>0</v>
      </c>
      <c r="F493" s="1">
        <v>0</v>
      </c>
    </row>
    <row r="495" spans="1:12" ht="12" customHeight="1" thickBot="1">
      <c r="A495" s="2" t="s">
        <v>300</v>
      </c>
      <c r="C495" s="7"/>
      <c r="D495" s="9">
        <v>0</v>
      </c>
      <c r="E495" s="9"/>
      <c r="F495" s="9">
        <v>0</v>
      </c>
      <c r="G495" s="7"/>
      <c r="H495" s="7"/>
      <c r="I495" s="7"/>
      <c r="J495" s="7"/>
      <c r="K495" s="7"/>
      <c r="L495" s="7"/>
    </row>
    <row r="497" spans="1:12">
      <c r="A497" s="2" t="s">
        <v>324</v>
      </c>
      <c r="B497" s="3"/>
      <c r="C497" s="3"/>
      <c r="D497" s="3"/>
      <c r="E497" s="3"/>
      <c r="F497" s="3"/>
      <c r="G497" s="3"/>
      <c r="H497" s="3"/>
      <c r="I497" s="3"/>
      <c r="J497" s="3"/>
      <c r="K497" s="3"/>
      <c r="L497" s="3" t="s">
        <v>322</v>
      </c>
    </row>
    <row r="499" spans="1:12" ht="33" customHeight="1">
      <c r="A499" s="6"/>
      <c r="B499" s="8" t="s">
        <v>32</v>
      </c>
      <c r="C499" s="6" t="s">
        <v>325</v>
      </c>
      <c r="D499" s="6" t="s">
        <v>326</v>
      </c>
      <c r="E499" s="6" t="s">
        <v>11</v>
      </c>
    </row>
    <row r="500" spans="1:12">
      <c r="A500" s="1">
        <v>1</v>
      </c>
      <c r="B500" s="1" t="s">
        <v>9</v>
      </c>
      <c r="C500" s="7">
        <v>2131387.0035603195</v>
      </c>
      <c r="D500" s="7">
        <v>0</v>
      </c>
      <c r="E500" s="7">
        <v>2131387.0035603195</v>
      </c>
      <c r="F500" s="7"/>
      <c r="G500" s="7"/>
      <c r="H500" s="7"/>
      <c r="I500" s="7"/>
      <c r="J500" s="7"/>
      <c r="K500" s="7"/>
      <c r="L500" s="7"/>
    </row>
    <row r="501" spans="1:12">
      <c r="A501" s="1">
        <v>1</v>
      </c>
      <c r="B501" s="1" t="s">
        <v>11</v>
      </c>
      <c r="C501" s="1">
        <v>24796559.96944825</v>
      </c>
      <c r="D501" s="1">
        <v>0</v>
      </c>
      <c r="E501" s="1">
        <v>24796559.96944825</v>
      </c>
    </row>
    <row r="502" spans="1:12">
      <c r="B502" s="1" t="s">
        <v>327</v>
      </c>
      <c r="C502" s="1">
        <v>26927946.973008569</v>
      </c>
      <c r="D502" s="1">
        <v>0</v>
      </c>
      <c r="E502" s="1">
        <v>26927946.973008569</v>
      </c>
    </row>
    <row r="504" spans="1:12">
      <c r="A504" s="2" t="s">
        <v>328</v>
      </c>
      <c r="C504" s="12">
        <v>26927946.973008569</v>
      </c>
      <c r="D504" s="12">
        <v>0</v>
      </c>
      <c r="E504" s="12">
        <v>26927946.973008569</v>
      </c>
    </row>
    <row r="506" spans="1:12" ht="12" customHeight="1" thickBot="1">
      <c r="A506" s="2" t="s">
        <v>329</v>
      </c>
      <c r="C506" s="9"/>
      <c r="D506" s="9">
        <v>26927946.973008569</v>
      </c>
      <c r="E506" s="9">
        <v>26927946.973008569</v>
      </c>
      <c r="F506" s="7"/>
      <c r="G506" s="7"/>
      <c r="H506" s="7"/>
      <c r="I506" s="7"/>
      <c r="J506" s="7"/>
      <c r="K506" s="7"/>
      <c r="L506" s="7"/>
    </row>
    <row r="507" spans="1:12" ht="11.25" thickTop="1">
      <c r="C507" s="24"/>
      <c r="D507" s="24"/>
      <c r="E507" s="24">
        <v>0.99999999899764258</v>
      </c>
      <c r="F507" s="24"/>
      <c r="G507" s="24"/>
      <c r="H507" s="24"/>
      <c r="I507" s="24"/>
      <c r="J507" s="24"/>
      <c r="K507" s="24"/>
      <c r="L507" s="24"/>
    </row>
    <row r="508" spans="1:12">
      <c r="A508" s="2" t="s">
        <v>315</v>
      </c>
      <c r="B508" s="3"/>
      <c r="C508" s="25"/>
      <c r="D508" s="19"/>
      <c r="E508" s="3"/>
      <c r="F508" s="3"/>
      <c r="G508" s="3"/>
      <c r="H508" s="3"/>
      <c r="I508" s="3"/>
      <c r="J508" s="3"/>
      <c r="K508" s="3"/>
      <c r="L508" s="3" t="s">
        <v>322</v>
      </c>
    </row>
    <row r="509" spans="1:12">
      <c r="C509" s="26"/>
      <c r="D509" s="20"/>
    </row>
    <row r="510" spans="1:12" ht="33" customHeight="1">
      <c r="A510" s="8"/>
      <c r="B510" s="6" t="s">
        <v>32</v>
      </c>
      <c r="C510" s="27" t="s">
        <v>306</v>
      </c>
      <c r="D510" s="21" t="s">
        <v>307</v>
      </c>
      <c r="E510" s="6" t="s">
        <v>308</v>
      </c>
      <c r="F510" s="6" t="s">
        <v>309</v>
      </c>
      <c r="G510" s="6" t="s">
        <v>310</v>
      </c>
      <c r="H510" s="6" t="s">
        <v>311</v>
      </c>
      <c r="I510" s="6" t="s">
        <v>251</v>
      </c>
    </row>
    <row r="511" spans="1:12">
      <c r="A511" s="1">
        <v>20</v>
      </c>
      <c r="B511" s="1" t="s">
        <v>49</v>
      </c>
      <c r="C511" s="26">
        <v>268.8</v>
      </c>
      <c r="D511" s="20">
        <v>1.8025774874430478E-3</v>
      </c>
      <c r="E511" s="7">
        <v>48539.710996605419</v>
      </c>
      <c r="F511" s="7">
        <v>0</v>
      </c>
      <c r="G511" s="7">
        <v>48539.710996605419</v>
      </c>
      <c r="H511" s="7">
        <v>0</v>
      </c>
      <c r="I511" s="7">
        <v>48539.710996605419</v>
      </c>
      <c r="J511" s="7"/>
      <c r="K511" s="7"/>
      <c r="L511" s="7"/>
    </row>
    <row r="512" spans="1:12">
      <c r="A512" s="1">
        <v>21</v>
      </c>
      <c r="B512" s="1" t="s">
        <v>50</v>
      </c>
      <c r="C512" s="26">
        <v>2.5</v>
      </c>
      <c r="D512" s="20">
        <v>1.6765043596010489E-5</v>
      </c>
      <c r="E512" s="1">
        <v>451.4482049535473</v>
      </c>
      <c r="F512" s="1">
        <v>0</v>
      </c>
      <c r="G512" s="1">
        <v>451.4482049535473</v>
      </c>
      <c r="H512" s="1">
        <v>0</v>
      </c>
      <c r="I512" s="1">
        <v>451.4482049535473</v>
      </c>
    </row>
    <row r="513" spans="1:9">
      <c r="A513" s="1">
        <v>22</v>
      </c>
      <c r="B513" s="1" t="s">
        <v>51</v>
      </c>
      <c r="C513" s="26">
        <v>9.6999999999999993</v>
      </c>
      <c r="D513" s="20">
        <v>6.5048369152520704E-5</v>
      </c>
      <c r="E513" s="1">
        <v>1751.6190352197636</v>
      </c>
      <c r="F513" s="1">
        <v>0</v>
      </c>
      <c r="G513" s="1">
        <v>1751.6190352197636</v>
      </c>
      <c r="H513" s="1">
        <v>0</v>
      </c>
      <c r="I513" s="1">
        <v>1751.6190352197636</v>
      </c>
    </row>
    <row r="514" spans="1:9">
      <c r="A514" s="1">
        <v>23</v>
      </c>
      <c r="B514" s="1" t="s">
        <v>52</v>
      </c>
      <c r="C514" s="26">
        <v>6</v>
      </c>
      <c r="D514" s="20">
        <v>4.0236104630425179E-5</v>
      </c>
      <c r="E514" s="1">
        <v>1083.4756918885134</v>
      </c>
      <c r="F514" s="1">
        <v>0</v>
      </c>
      <c r="G514" s="1">
        <v>1083.4756918885134</v>
      </c>
      <c r="H514" s="1">
        <v>0</v>
      </c>
      <c r="I514" s="1">
        <v>1083.4756918885134</v>
      </c>
    </row>
    <row r="515" spans="1:9">
      <c r="A515" s="1">
        <v>24</v>
      </c>
      <c r="B515" s="1" t="s">
        <v>53</v>
      </c>
      <c r="C515" s="26">
        <v>22.3</v>
      </c>
      <c r="D515" s="20">
        <v>1.4954418887641355E-4</v>
      </c>
      <c r="E515" s="1">
        <v>4026.9179881856417</v>
      </c>
      <c r="F515" s="1">
        <v>0</v>
      </c>
      <c r="G515" s="1">
        <v>4026.9179881856417</v>
      </c>
      <c r="H515" s="1">
        <v>0</v>
      </c>
      <c r="I515" s="1">
        <v>4026.9179881856417</v>
      </c>
    </row>
    <row r="516" spans="1:9">
      <c r="A516" s="1">
        <v>25</v>
      </c>
      <c r="B516" s="1" t="s">
        <v>54</v>
      </c>
      <c r="C516" s="26">
        <v>627.70000000000005</v>
      </c>
      <c r="D516" s="20">
        <v>4.2093671460863135E-3</v>
      </c>
      <c r="E516" s="1">
        <v>113349.61529973667</v>
      </c>
      <c r="F516" s="1">
        <v>0</v>
      </c>
      <c r="G516" s="1">
        <v>113349.61529973667</v>
      </c>
      <c r="H516" s="1">
        <v>0</v>
      </c>
      <c r="I516" s="1">
        <v>113349.61529973667</v>
      </c>
    </row>
    <row r="517" spans="1:9">
      <c r="A517" s="1">
        <v>26</v>
      </c>
      <c r="B517" s="1" t="s">
        <v>55</v>
      </c>
      <c r="C517" s="26">
        <v>64.5</v>
      </c>
      <c r="D517" s="20">
        <v>4.3253812477707062E-4</v>
      </c>
      <c r="E517" s="1">
        <v>11647.36368780152</v>
      </c>
      <c r="F517" s="1">
        <v>0</v>
      </c>
      <c r="G517" s="1">
        <v>11647.36368780152</v>
      </c>
      <c r="H517" s="1">
        <v>0</v>
      </c>
      <c r="I517" s="1">
        <v>11647.36368780152</v>
      </c>
    </row>
    <row r="518" spans="1:9">
      <c r="A518" s="1">
        <v>27</v>
      </c>
      <c r="B518" s="1" t="s">
        <v>56</v>
      </c>
      <c r="C518" s="26">
        <v>136.5</v>
      </c>
      <c r="D518" s="20">
        <v>9.1537138034217269E-4</v>
      </c>
      <c r="E518" s="1">
        <v>24649.071990463686</v>
      </c>
      <c r="F518" s="1">
        <v>0</v>
      </c>
      <c r="G518" s="1">
        <v>24649.071990463686</v>
      </c>
      <c r="H518" s="1">
        <v>0</v>
      </c>
      <c r="I518" s="1">
        <v>24649.071990463686</v>
      </c>
    </row>
    <row r="519" spans="1:9">
      <c r="A519" s="1">
        <v>28</v>
      </c>
      <c r="B519" s="1" t="s">
        <v>57</v>
      </c>
      <c r="C519" s="26">
        <v>84.6</v>
      </c>
      <c r="D519" s="20">
        <v>5.6732907528899497E-4</v>
      </c>
      <c r="E519" s="1">
        <v>15277.007255628043</v>
      </c>
      <c r="F519" s="1">
        <v>0</v>
      </c>
      <c r="G519" s="1">
        <v>15277.007255628043</v>
      </c>
      <c r="H519" s="1">
        <v>0</v>
      </c>
      <c r="I519" s="1">
        <v>15277.007255628043</v>
      </c>
    </row>
    <row r="520" spans="1:9">
      <c r="A520" s="1">
        <v>29</v>
      </c>
      <c r="B520" s="1" t="s">
        <v>58</v>
      </c>
      <c r="C520" s="26">
        <v>6.1</v>
      </c>
      <c r="D520" s="20">
        <v>4.0906706374265596E-5</v>
      </c>
      <c r="E520" s="1">
        <v>1101.5336200866557</v>
      </c>
      <c r="F520" s="1">
        <v>0</v>
      </c>
      <c r="G520" s="1">
        <v>1101.5336200866557</v>
      </c>
      <c r="H520" s="1">
        <v>0</v>
      </c>
      <c r="I520" s="1">
        <v>1101.5336200866557</v>
      </c>
    </row>
    <row r="521" spans="1:9">
      <c r="A521" s="1">
        <v>31</v>
      </c>
      <c r="B521" s="1" t="s">
        <v>60</v>
      </c>
      <c r="C521" s="26">
        <v>1364.05</v>
      </c>
      <c r="D521" s="20">
        <v>9.1473430868552422E-3</v>
      </c>
      <c r="E521" s="1">
        <v>246319.16958675455</v>
      </c>
      <c r="F521" s="1">
        <v>0</v>
      </c>
      <c r="G521" s="1">
        <v>246319.16958675455</v>
      </c>
      <c r="H521" s="1">
        <v>0</v>
      </c>
      <c r="I521" s="1">
        <v>246319.16958675455</v>
      </c>
    </row>
    <row r="522" spans="1:9">
      <c r="A522" s="1">
        <v>32</v>
      </c>
      <c r="B522" s="1" t="s">
        <v>61</v>
      </c>
      <c r="C522" s="26">
        <v>25.5</v>
      </c>
      <c r="D522" s="20">
        <v>1.71003444679307E-4</v>
      </c>
      <c r="E522" s="1">
        <v>4604.7716905261832</v>
      </c>
      <c r="F522" s="1">
        <v>0</v>
      </c>
      <c r="G522" s="1">
        <v>4604.7716905261832</v>
      </c>
      <c r="H522" s="1">
        <v>0</v>
      </c>
      <c r="I522" s="1">
        <v>4604.7716905261832</v>
      </c>
    </row>
    <row r="523" spans="1:9">
      <c r="A523" s="1">
        <v>33</v>
      </c>
      <c r="B523" s="1" t="s">
        <v>62</v>
      </c>
      <c r="C523" s="26">
        <v>367.4</v>
      </c>
      <c r="D523" s="20">
        <v>2.4637908068697013E-3</v>
      </c>
      <c r="E523" s="1">
        <v>66344.82819997333</v>
      </c>
      <c r="F523" s="1">
        <v>0</v>
      </c>
      <c r="G523" s="1">
        <v>66344.82819997333</v>
      </c>
      <c r="H523" s="1">
        <v>0</v>
      </c>
      <c r="I523" s="1">
        <v>66344.82819997333</v>
      </c>
    </row>
    <row r="524" spans="1:9">
      <c r="A524" s="1">
        <v>36</v>
      </c>
      <c r="B524" s="1" t="s">
        <v>65</v>
      </c>
      <c r="C524" s="26">
        <v>33.299999999999997</v>
      </c>
      <c r="D524" s="20">
        <v>2.233103806988597E-4</v>
      </c>
      <c r="E524" s="1">
        <v>6013.2900899812503</v>
      </c>
      <c r="F524" s="1">
        <v>0</v>
      </c>
      <c r="G524" s="1">
        <v>6013.2900899812503</v>
      </c>
      <c r="H524" s="1">
        <v>0</v>
      </c>
      <c r="I524" s="1">
        <v>6013.2900899812503</v>
      </c>
    </row>
    <row r="525" spans="1:9">
      <c r="A525" s="1">
        <v>37</v>
      </c>
      <c r="B525" s="1" t="s">
        <v>66</v>
      </c>
      <c r="C525" s="26">
        <v>123.35</v>
      </c>
      <c r="D525" s="20">
        <v>8.2718725102715756E-4</v>
      </c>
      <c r="E525" s="1">
        <v>22274.454432408031</v>
      </c>
      <c r="F525" s="1">
        <v>0</v>
      </c>
      <c r="G525" s="1">
        <v>22274.454432408031</v>
      </c>
      <c r="H525" s="1">
        <v>0</v>
      </c>
      <c r="I525" s="1">
        <v>22274.454432408031</v>
      </c>
    </row>
    <row r="526" spans="1:9">
      <c r="A526" s="1">
        <v>39</v>
      </c>
      <c r="B526" s="1" t="s">
        <v>68</v>
      </c>
      <c r="C526" s="26">
        <v>168.25</v>
      </c>
      <c r="D526" s="20">
        <v>1.1282874340115059E-3</v>
      </c>
      <c r="E526" s="1">
        <v>30382.46419337374</v>
      </c>
      <c r="F526" s="1">
        <v>0</v>
      </c>
      <c r="G526" s="1">
        <v>30382.46419337374</v>
      </c>
      <c r="H526" s="1">
        <v>0</v>
      </c>
      <c r="I526" s="1">
        <v>30382.46419337374</v>
      </c>
    </row>
    <row r="527" spans="1:9">
      <c r="A527" s="1">
        <v>40</v>
      </c>
      <c r="B527" s="1" t="s">
        <v>69</v>
      </c>
      <c r="C527" s="26">
        <v>622.4</v>
      </c>
      <c r="D527" s="20">
        <v>4.1738252536627721E-3</v>
      </c>
      <c r="E527" s="1">
        <v>112392.54510523514</v>
      </c>
      <c r="F527" s="1">
        <v>0</v>
      </c>
      <c r="G527" s="1">
        <v>112392.54510523514</v>
      </c>
      <c r="H527" s="1">
        <v>0</v>
      </c>
      <c r="I527" s="1">
        <v>112392.54510523514</v>
      </c>
    </row>
    <row r="528" spans="1:9">
      <c r="A528" s="1">
        <v>41</v>
      </c>
      <c r="B528" s="1" t="s">
        <v>70</v>
      </c>
      <c r="C528" s="26">
        <v>7.95</v>
      </c>
      <c r="D528" s="20">
        <v>5.3312838635313355E-5</v>
      </c>
      <c r="E528" s="1">
        <v>1435.6052917522804</v>
      </c>
      <c r="F528" s="1">
        <v>0</v>
      </c>
      <c r="G528" s="1">
        <v>1435.6052917522804</v>
      </c>
      <c r="H528" s="1">
        <v>0</v>
      </c>
      <c r="I528" s="1">
        <v>1435.6052917522804</v>
      </c>
    </row>
    <row r="529" spans="1:9">
      <c r="A529" s="1">
        <v>42</v>
      </c>
      <c r="B529" s="1" t="s">
        <v>71</v>
      </c>
      <c r="C529" s="26">
        <v>77.95</v>
      </c>
      <c r="D529" s="20">
        <v>5.2273405932360708E-4</v>
      </c>
      <c r="E529" s="1">
        <v>14076.155030451608</v>
      </c>
      <c r="F529" s="1">
        <v>0</v>
      </c>
      <c r="G529" s="1">
        <v>14076.155030451608</v>
      </c>
      <c r="H529" s="1">
        <v>0</v>
      </c>
      <c r="I529" s="1">
        <v>14076.155030451608</v>
      </c>
    </row>
    <row r="530" spans="1:9">
      <c r="A530" s="1">
        <v>44</v>
      </c>
      <c r="B530" s="1" t="s">
        <v>73</v>
      </c>
      <c r="C530" s="26">
        <v>0.2</v>
      </c>
      <c r="D530" s="20">
        <v>1.3412034876808392E-6</v>
      </c>
      <c r="E530" s="1">
        <v>36.115856396283789</v>
      </c>
      <c r="F530" s="1">
        <v>0</v>
      </c>
      <c r="G530" s="1">
        <v>36.115856396283789</v>
      </c>
      <c r="H530" s="1">
        <v>0</v>
      </c>
      <c r="I530" s="1">
        <v>36.115856396283789</v>
      </c>
    </row>
    <row r="531" spans="1:9">
      <c r="A531" s="1">
        <v>45</v>
      </c>
      <c r="B531" s="1" t="s">
        <v>74</v>
      </c>
      <c r="C531" s="26">
        <v>179.35</v>
      </c>
      <c r="D531" s="20">
        <v>1.2027242275777926E-3</v>
      </c>
      <c r="E531" s="1">
        <v>32386.89422336749</v>
      </c>
      <c r="F531" s="1">
        <v>0</v>
      </c>
      <c r="G531" s="1">
        <v>32386.89422336749</v>
      </c>
      <c r="H531" s="1">
        <v>0</v>
      </c>
      <c r="I531" s="1">
        <v>32386.89422336749</v>
      </c>
    </row>
    <row r="532" spans="1:9">
      <c r="A532" s="1">
        <v>46</v>
      </c>
      <c r="B532" s="1" t="s">
        <v>75</v>
      </c>
      <c r="C532" s="26">
        <v>15.7</v>
      </c>
      <c r="D532" s="20">
        <v>1.0528447378294588E-4</v>
      </c>
      <c r="E532" s="1">
        <v>2835.0947271082769</v>
      </c>
      <c r="F532" s="1">
        <v>0</v>
      </c>
      <c r="G532" s="1">
        <v>2835.0947271082769</v>
      </c>
      <c r="H532" s="1">
        <v>0</v>
      </c>
      <c r="I532" s="1">
        <v>2835.0947271082769</v>
      </c>
    </row>
    <row r="533" spans="1:9">
      <c r="A533" s="1">
        <v>47</v>
      </c>
      <c r="B533" s="1" t="s">
        <v>76</v>
      </c>
      <c r="C533" s="26">
        <v>16.399999999999999</v>
      </c>
      <c r="D533" s="20">
        <v>1.0997868598982882E-4</v>
      </c>
      <c r="E533" s="1">
        <v>2961.5002244952707</v>
      </c>
      <c r="F533" s="1">
        <v>0</v>
      </c>
      <c r="G533" s="1">
        <v>2961.5002244952707</v>
      </c>
      <c r="H533" s="1">
        <v>0</v>
      </c>
      <c r="I533" s="1">
        <v>2961.5002244952707</v>
      </c>
    </row>
    <row r="534" spans="1:9">
      <c r="A534" s="1">
        <v>48</v>
      </c>
      <c r="B534" s="1" t="s">
        <v>77</v>
      </c>
      <c r="C534" s="26">
        <v>1038.8</v>
      </c>
      <c r="D534" s="20">
        <v>6.9662109150142783E-3</v>
      </c>
      <c r="E534" s="1">
        <v>187585.75812229802</v>
      </c>
      <c r="F534" s="1">
        <v>0</v>
      </c>
      <c r="G534" s="1">
        <v>187585.75812229802</v>
      </c>
      <c r="H534" s="1">
        <v>0</v>
      </c>
      <c r="I534" s="1">
        <v>187585.75812229802</v>
      </c>
    </row>
    <row r="535" spans="1:9">
      <c r="A535" s="1">
        <v>49</v>
      </c>
      <c r="B535" s="1" t="s">
        <v>78</v>
      </c>
      <c r="C535" s="26">
        <v>529.9</v>
      </c>
      <c r="D535" s="20">
        <v>3.5535186406103832E-3</v>
      </c>
      <c r="E535" s="1">
        <v>95688.961521953912</v>
      </c>
      <c r="F535" s="1">
        <v>0</v>
      </c>
      <c r="G535" s="1">
        <v>95688.961521953912</v>
      </c>
      <c r="H535" s="1">
        <v>0</v>
      </c>
      <c r="I535" s="1">
        <v>95688.961521953912</v>
      </c>
    </row>
    <row r="536" spans="1:9">
      <c r="A536" s="1">
        <v>50</v>
      </c>
      <c r="B536" s="1" t="s">
        <v>79</v>
      </c>
      <c r="C536" s="26">
        <v>5.75</v>
      </c>
      <c r="D536" s="20">
        <v>3.8559600270824124E-5</v>
      </c>
      <c r="E536" s="1">
        <v>1038.3308713931588</v>
      </c>
      <c r="F536" s="1">
        <v>0</v>
      </c>
      <c r="G536" s="1">
        <v>1038.3308713931588</v>
      </c>
      <c r="H536" s="1">
        <v>0</v>
      </c>
      <c r="I536" s="1">
        <v>1038.3308713931588</v>
      </c>
    </row>
    <row r="537" spans="1:9">
      <c r="A537" s="1">
        <v>51</v>
      </c>
      <c r="B537" s="1" t="s">
        <v>80</v>
      </c>
      <c r="C537" s="26">
        <v>273.60000000000002</v>
      </c>
      <c r="D537" s="20">
        <v>1.8347663711473878E-3</v>
      </c>
      <c r="E537" s="1">
        <v>49406.491550116225</v>
      </c>
      <c r="F537" s="1">
        <v>0</v>
      </c>
      <c r="G537" s="1">
        <v>49406.491550116225</v>
      </c>
      <c r="H537" s="1">
        <v>0</v>
      </c>
      <c r="I537" s="1">
        <v>49406.491550116225</v>
      </c>
    </row>
    <row r="538" spans="1:9">
      <c r="A538" s="1">
        <v>52</v>
      </c>
      <c r="B538" s="1" t="s">
        <v>81</v>
      </c>
      <c r="C538" s="26">
        <v>1015.2</v>
      </c>
      <c r="D538" s="20">
        <v>6.8079489034679396E-3</v>
      </c>
      <c r="E538" s="1">
        <v>183324.08706753654</v>
      </c>
      <c r="F538" s="1">
        <v>0</v>
      </c>
      <c r="G538" s="1">
        <v>183324.08706753654</v>
      </c>
      <c r="H538" s="1">
        <v>0</v>
      </c>
      <c r="I538" s="1">
        <v>183324.08706753654</v>
      </c>
    </row>
    <row r="539" spans="1:9">
      <c r="A539" s="1">
        <v>53</v>
      </c>
      <c r="B539" s="1" t="s">
        <v>82</v>
      </c>
      <c r="C539" s="26">
        <v>111</v>
      </c>
      <c r="D539" s="20">
        <v>7.4436793566286566E-4</v>
      </c>
      <c r="E539" s="1">
        <v>20044.300299937506</v>
      </c>
      <c r="F539" s="1">
        <v>0</v>
      </c>
      <c r="G539" s="1">
        <v>20044.300299937506</v>
      </c>
      <c r="H539" s="1">
        <v>0</v>
      </c>
      <c r="I539" s="1">
        <v>20044.300299937506</v>
      </c>
    </row>
    <row r="540" spans="1:9">
      <c r="A540" s="1">
        <v>54</v>
      </c>
      <c r="B540" s="1" t="s">
        <v>83</v>
      </c>
      <c r="C540" s="26">
        <v>397.75</v>
      </c>
      <c r="D540" s="20">
        <v>2.6673184361252688E-3</v>
      </c>
      <c r="E540" s="1">
        <v>71825.409408109394</v>
      </c>
      <c r="F540" s="1">
        <v>0</v>
      </c>
      <c r="G540" s="1">
        <v>71825.409408109394</v>
      </c>
      <c r="H540" s="1">
        <v>0</v>
      </c>
      <c r="I540" s="1">
        <v>71825.409408109394</v>
      </c>
    </row>
    <row r="541" spans="1:9">
      <c r="A541" s="1">
        <v>55</v>
      </c>
      <c r="B541" s="1" t="s">
        <v>84</v>
      </c>
      <c r="C541" s="26">
        <v>135.94999999999999</v>
      </c>
      <c r="D541" s="20">
        <v>9.1168307075105025E-4</v>
      </c>
      <c r="E541" s="1">
        <v>24549.753385373908</v>
      </c>
      <c r="F541" s="1">
        <v>0</v>
      </c>
      <c r="G541" s="1">
        <v>24549.753385373908</v>
      </c>
      <c r="H541" s="1">
        <v>0</v>
      </c>
      <c r="I541" s="1">
        <v>24549.753385373908</v>
      </c>
    </row>
    <row r="542" spans="1:9">
      <c r="A542" s="1">
        <v>56</v>
      </c>
      <c r="B542" s="1" t="s">
        <v>85</v>
      </c>
      <c r="C542" s="26">
        <v>5.9</v>
      </c>
      <c r="D542" s="20">
        <v>3.9565502886584749E-5</v>
      </c>
      <c r="E542" s="1">
        <v>1065.4177636903717</v>
      </c>
      <c r="F542" s="1">
        <v>0</v>
      </c>
      <c r="G542" s="1">
        <v>1065.4177636903717</v>
      </c>
      <c r="H542" s="1">
        <v>0</v>
      </c>
      <c r="I542" s="1">
        <v>1065.4177636903717</v>
      </c>
    </row>
    <row r="543" spans="1:9">
      <c r="A543" s="1">
        <v>57</v>
      </c>
      <c r="B543" s="1" t="s">
        <v>86</v>
      </c>
      <c r="C543" s="26">
        <v>113.9</v>
      </c>
      <c r="D543" s="20">
        <v>7.6381538623423789E-4</v>
      </c>
      <c r="E543" s="1">
        <v>20567.980217683617</v>
      </c>
      <c r="F543" s="1">
        <v>0</v>
      </c>
      <c r="G543" s="1">
        <v>20567.980217683617</v>
      </c>
      <c r="H543" s="1">
        <v>0</v>
      </c>
      <c r="I543" s="1">
        <v>20567.980217683617</v>
      </c>
    </row>
    <row r="544" spans="1:9">
      <c r="A544" s="1">
        <v>58</v>
      </c>
      <c r="B544" s="1" t="s">
        <v>87</v>
      </c>
      <c r="C544" s="26">
        <v>409.70100000000002</v>
      </c>
      <c r="D544" s="20">
        <v>2.7474620505316375E-3</v>
      </c>
      <c r="E544" s="1">
        <v>73983.512407069327</v>
      </c>
      <c r="F544" s="1">
        <v>0</v>
      </c>
      <c r="G544" s="1">
        <v>73983.512407069327</v>
      </c>
      <c r="H544" s="1">
        <v>0</v>
      </c>
      <c r="I544" s="1">
        <v>73983.512407069327</v>
      </c>
    </row>
    <row r="545" spans="1:12">
      <c r="A545" s="1">
        <v>59</v>
      </c>
      <c r="B545" s="1" t="s">
        <v>88</v>
      </c>
      <c r="C545" s="26">
        <v>7.25</v>
      </c>
      <c r="D545" s="20">
        <v>4.8618626428430417E-5</v>
      </c>
      <c r="E545" s="1">
        <v>1309.1997943652873</v>
      </c>
      <c r="F545" s="1">
        <v>0</v>
      </c>
      <c r="G545" s="1">
        <v>1309.1997943652873</v>
      </c>
      <c r="H545" s="1">
        <v>0</v>
      </c>
      <c r="I545" s="1">
        <v>1309.1997943652873</v>
      </c>
    </row>
    <row r="546" spans="1:12">
      <c r="A546" s="1">
        <v>60</v>
      </c>
      <c r="B546" s="1" t="s">
        <v>89</v>
      </c>
      <c r="C546" s="26">
        <v>1427</v>
      </c>
      <c r="D546" s="20">
        <v>9.5694868846027872E-3</v>
      </c>
      <c r="E546" s="1">
        <v>257686.63538748483</v>
      </c>
      <c r="F546" s="1">
        <v>0</v>
      </c>
      <c r="G546" s="1">
        <v>257686.63538748483</v>
      </c>
      <c r="H546" s="1">
        <v>0</v>
      </c>
      <c r="I546" s="1">
        <v>257686.63538748483</v>
      </c>
    </row>
    <row r="547" spans="1:12">
      <c r="A547" s="1">
        <v>62</v>
      </c>
      <c r="B547" s="1" t="s">
        <v>91</v>
      </c>
      <c r="C547" s="26">
        <v>8927.1021000000001</v>
      </c>
      <c r="D547" s="20">
        <v>5.9865302357014719E-2</v>
      </c>
      <c r="E547" s="1">
        <v>1612049.6873928173</v>
      </c>
      <c r="F547" s="1">
        <v>0</v>
      </c>
      <c r="G547" s="1">
        <v>1612049.6873928173</v>
      </c>
      <c r="H547" s="1">
        <v>0</v>
      </c>
      <c r="I547" s="1">
        <v>1612049.6873928173</v>
      </c>
    </row>
    <row r="548" spans="1:12">
      <c r="A548" s="1">
        <v>63</v>
      </c>
      <c r="B548" s="1" t="s">
        <v>92</v>
      </c>
      <c r="C548" s="26">
        <v>592.70000000000005</v>
      </c>
      <c r="D548" s="20">
        <v>3.9746565357421668E-3</v>
      </c>
      <c r="E548" s="1">
        <v>107029.34043038702</v>
      </c>
      <c r="F548" s="1">
        <v>0</v>
      </c>
      <c r="G548" s="1">
        <v>107029.34043038702</v>
      </c>
      <c r="H548" s="1">
        <v>0</v>
      </c>
      <c r="I548" s="1">
        <v>107029.34043038702</v>
      </c>
    </row>
    <row r="549" spans="1:12">
      <c r="A549" s="1">
        <v>64</v>
      </c>
      <c r="B549" s="1" t="s">
        <v>93</v>
      </c>
      <c r="C549" s="26">
        <v>871.45</v>
      </c>
      <c r="D549" s="20">
        <v>5.8439588966973368E-3</v>
      </c>
      <c r="E549" s="1">
        <v>157365.81528270754</v>
      </c>
      <c r="F549" s="1">
        <v>0</v>
      </c>
      <c r="G549" s="1">
        <v>157365.81528270754</v>
      </c>
      <c r="H549" s="1">
        <v>0</v>
      </c>
      <c r="I549" s="1">
        <v>157365.81528270754</v>
      </c>
    </row>
    <row r="550" spans="1:12">
      <c r="A550" s="1">
        <v>65</v>
      </c>
      <c r="B550" s="1" t="s">
        <v>94</v>
      </c>
      <c r="C550" s="26">
        <v>21.15</v>
      </c>
      <c r="D550" s="20">
        <v>1.4183226882224874E-4</v>
      </c>
      <c r="E550" s="1">
        <v>3819.2518139070103</v>
      </c>
      <c r="F550" s="1">
        <v>0</v>
      </c>
      <c r="G550" s="1">
        <v>3819.2518139070103</v>
      </c>
      <c r="H550" s="1">
        <v>0</v>
      </c>
      <c r="I550" s="1">
        <v>3819.2518139070103</v>
      </c>
    </row>
    <row r="551" spans="1:12">
      <c r="A551" s="1">
        <v>68</v>
      </c>
      <c r="B551" s="1" t="s">
        <v>97</v>
      </c>
      <c r="C551" s="26">
        <v>123</v>
      </c>
      <c r="D551" s="20">
        <v>8.2484014492371601E-4</v>
      </c>
      <c r="E551" s="1">
        <v>22211.25168371453</v>
      </c>
      <c r="F551" s="1">
        <v>0</v>
      </c>
      <c r="G551" s="1">
        <v>22211.25168371453</v>
      </c>
      <c r="H551" s="1">
        <v>0</v>
      </c>
      <c r="I551" s="1">
        <v>22211.25168371453</v>
      </c>
    </row>
    <row r="552" spans="1:12">
      <c r="A552" s="1">
        <v>69</v>
      </c>
      <c r="B552" s="1" t="s">
        <v>98</v>
      </c>
      <c r="C552" s="26">
        <v>1561.4</v>
      </c>
      <c r="D552" s="20">
        <v>1.0470775628324311E-2</v>
      </c>
      <c r="E552" s="1">
        <v>281956.49088578753</v>
      </c>
      <c r="F552" s="1">
        <v>0</v>
      </c>
      <c r="G552" s="1">
        <v>281956.49088578753</v>
      </c>
      <c r="H552" s="1">
        <v>0</v>
      </c>
      <c r="I552" s="1">
        <v>281956.49088578753</v>
      </c>
    </row>
    <row r="553" spans="1:12">
      <c r="A553" s="2" t="s">
        <v>315</v>
      </c>
      <c r="B553" s="3"/>
      <c r="C553" s="25"/>
      <c r="D553" s="19"/>
      <c r="E553" s="3"/>
      <c r="F553" s="3"/>
      <c r="G553" s="3"/>
      <c r="H553" s="3"/>
      <c r="I553" s="3"/>
      <c r="J553" s="3"/>
      <c r="K553" s="3"/>
      <c r="L553" s="3" t="s">
        <v>322</v>
      </c>
    </row>
    <row r="554" spans="1:12">
      <c r="C554" s="26"/>
      <c r="D554" s="20"/>
    </row>
    <row r="555" spans="1:12" ht="33" customHeight="1">
      <c r="A555" s="8"/>
      <c r="B555" s="6" t="s">
        <v>32</v>
      </c>
      <c r="C555" s="27" t="s">
        <v>306</v>
      </c>
      <c r="D555" s="21" t="s">
        <v>307</v>
      </c>
      <c r="E555" s="6" t="s">
        <v>308</v>
      </c>
      <c r="F555" s="6" t="s">
        <v>309</v>
      </c>
      <c r="G555" s="6" t="s">
        <v>310</v>
      </c>
      <c r="H555" s="6" t="s">
        <v>311</v>
      </c>
      <c r="I555" s="6" t="s">
        <v>251</v>
      </c>
    </row>
    <row r="556" spans="1:12">
      <c r="A556" s="1">
        <v>70</v>
      </c>
      <c r="B556" s="1" t="s">
        <v>99</v>
      </c>
      <c r="C556" s="26">
        <v>582.1</v>
      </c>
      <c r="D556" s="20">
        <v>3.9035727508950819E-3</v>
      </c>
      <c r="E556" s="7">
        <v>105115.20004138397</v>
      </c>
      <c r="F556" s="7">
        <v>0</v>
      </c>
      <c r="G556" s="7">
        <v>105115.20004138397</v>
      </c>
      <c r="H556" s="7">
        <v>0</v>
      </c>
      <c r="I556" s="7">
        <v>105115.20004138397</v>
      </c>
      <c r="J556" s="7"/>
      <c r="K556" s="7"/>
      <c r="L556" s="7"/>
    </row>
    <row r="557" spans="1:12">
      <c r="A557" s="1">
        <v>73</v>
      </c>
      <c r="B557" s="1" t="s">
        <v>102</v>
      </c>
      <c r="C557" s="26">
        <v>145.15</v>
      </c>
      <c r="D557" s="20">
        <v>9.7337843118436892E-4</v>
      </c>
      <c r="E557" s="1">
        <v>26211.082779602959</v>
      </c>
      <c r="F557" s="1">
        <v>0</v>
      </c>
      <c r="G557" s="1">
        <v>26211.082779602959</v>
      </c>
      <c r="H557" s="1">
        <v>0</v>
      </c>
      <c r="I557" s="1">
        <v>26211.082779602959</v>
      </c>
    </row>
    <row r="558" spans="1:12">
      <c r="A558" s="1">
        <v>74</v>
      </c>
      <c r="B558" s="1" t="s">
        <v>103</v>
      </c>
      <c r="C558" s="26">
        <v>26.8</v>
      </c>
      <c r="D558" s="20">
        <v>1.7972126734923244E-4</v>
      </c>
      <c r="E558" s="1">
        <v>4839.5247571020273</v>
      </c>
      <c r="F558" s="1">
        <v>0</v>
      </c>
      <c r="G558" s="1">
        <v>4839.5247571020273</v>
      </c>
      <c r="H558" s="1">
        <v>0</v>
      </c>
      <c r="I558" s="1">
        <v>4839.5247571020273</v>
      </c>
    </row>
    <row r="559" spans="1:12">
      <c r="A559" s="1">
        <v>77</v>
      </c>
      <c r="B559" s="1" t="s">
        <v>106</v>
      </c>
      <c r="C559" s="26">
        <v>73.5</v>
      </c>
      <c r="D559" s="20">
        <v>4.928922817227083E-4</v>
      </c>
      <c r="E559" s="1">
        <v>13272.577225634293</v>
      </c>
      <c r="F559" s="1">
        <v>0</v>
      </c>
      <c r="G559" s="1">
        <v>13272.577225634293</v>
      </c>
      <c r="H559" s="1">
        <v>0</v>
      </c>
      <c r="I559" s="1">
        <v>13272.577225634293</v>
      </c>
    </row>
    <row r="560" spans="1:12">
      <c r="A560" s="1">
        <v>83</v>
      </c>
      <c r="B560" s="1" t="s">
        <v>112</v>
      </c>
      <c r="C560" s="26">
        <v>4409.6000000000004</v>
      </c>
      <c r="D560" s="20">
        <v>2.9570854496387137E-2</v>
      </c>
      <c r="E560" s="1">
        <v>796282.40182526503</v>
      </c>
      <c r="F560" s="1">
        <v>0</v>
      </c>
      <c r="G560" s="1">
        <v>796282.40182526503</v>
      </c>
      <c r="H560" s="1">
        <v>0</v>
      </c>
      <c r="I560" s="1">
        <v>796282.40182526503</v>
      </c>
    </row>
    <row r="561" spans="1:9">
      <c r="A561" s="1">
        <v>86</v>
      </c>
      <c r="B561" s="1" t="s">
        <v>115</v>
      </c>
      <c r="C561" s="26">
        <v>777.8</v>
      </c>
      <c r="D561" s="20">
        <v>5.215940363590783E-3</v>
      </c>
      <c r="E561" s="1">
        <v>140454.56552514769</v>
      </c>
      <c r="F561" s="1">
        <v>0</v>
      </c>
      <c r="G561" s="1">
        <v>140454.56552514769</v>
      </c>
      <c r="H561" s="1">
        <v>0</v>
      </c>
      <c r="I561" s="1">
        <v>140454.56552514769</v>
      </c>
    </row>
    <row r="562" spans="1:9">
      <c r="A562" s="1">
        <v>87</v>
      </c>
      <c r="B562" s="1" t="s">
        <v>116</v>
      </c>
      <c r="C562" s="26">
        <v>659</v>
      </c>
      <c r="D562" s="20">
        <v>4.4192654919083651E-3</v>
      </c>
      <c r="E562" s="1">
        <v>119001.74682575511</v>
      </c>
      <c r="F562" s="1">
        <v>0</v>
      </c>
      <c r="G562" s="1">
        <v>119001.74682575511</v>
      </c>
      <c r="H562" s="1">
        <v>0</v>
      </c>
      <c r="I562" s="1">
        <v>119001.74682575511</v>
      </c>
    </row>
    <row r="563" spans="1:9">
      <c r="A563" s="1">
        <v>90</v>
      </c>
      <c r="B563" s="1" t="s">
        <v>119</v>
      </c>
      <c r="C563" s="26">
        <v>5998</v>
      </c>
      <c r="D563" s="20">
        <v>4.0222692595548372E-2</v>
      </c>
      <c r="E563" s="1">
        <v>1083114.5333245508</v>
      </c>
      <c r="F563" s="1">
        <v>0</v>
      </c>
      <c r="G563" s="1">
        <v>1083114.5333245508</v>
      </c>
      <c r="H563" s="1">
        <v>0</v>
      </c>
      <c r="I563" s="1">
        <v>1083114.5333245508</v>
      </c>
    </row>
    <row r="564" spans="1:9">
      <c r="A564" s="1">
        <v>91</v>
      </c>
      <c r="B564" s="1" t="s">
        <v>120</v>
      </c>
      <c r="C564" s="26">
        <v>888.67499999999995</v>
      </c>
      <c r="D564" s="20">
        <v>5.959470047073848E-3</v>
      </c>
      <c r="E564" s="1">
        <v>160476.29341483751</v>
      </c>
      <c r="F564" s="1">
        <v>0</v>
      </c>
      <c r="G564" s="1">
        <v>160476.29341483751</v>
      </c>
      <c r="H564" s="1">
        <v>0</v>
      </c>
      <c r="I564" s="1">
        <v>160476.29341483751</v>
      </c>
    </row>
    <row r="565" spans="1:9">
      <c r="A565" s="1">
        <v>92</v>
      </c>
      <c r="B565" s="1" t="s">
        <v>121</v>
      </c>
      <c r="C565" s="26">
        <v>381.2</v>
      </c>
      <c r="D565" s="20">
        <v>2.556333847519679E-3</v>
      </c>
      <c r="E565" s="1">
        <v>68836.822291316901</v>
      </c>
      <c r="F565" s="1">
        <v>0</v>
      </c>
      <c r="G565" s="1">
        <v>68836.822291316901</v>
      </c>
      <c r="H565" s="1">
        <v>0</v>
      </c>
      <c r="I565" s="1">
        <v>68836.822291316901</v>
      </c>
    </row>
    <row r="566" spans="1:9">
      <c r="A566" s="1">
        <v>93</v>
      </c>
      <c r="B566" s="1" t="s">
        <v>122</v>
      </c>
      <c r="C566" s="26">
        <v>3.6</v>
      </c>
      <c r="D566" s="20">
        <v>2.4141662778255104E-5</v>
      </c>
      <c r="E566" s="1">
        <v>650.0854151331082</v>
      </c>
      <c r="F566" s="1">
        <v>0</v>
      </c>
      <c r="G566" s="1">
        <v>650.0854151331082</v>
      </c>
      <c r="H566" s="1">
        <v>0</v>
      </c>
      <c r="I566" s="1">
        <v>650.0854151331082</v>
      </c>
    </row>
    <row r="567" spans="1:9">
      <c r="A567" s="1">
        <v>94</v>
      </c>
      <c r="B567" s="1" t="s">
        <v>123</v>
      </c>
      <c r="C567" s="26">
        <v>31.6</v>
      </c>
      <c r="D567" s="20">
        <v>2.1191015105357259E-4</v>
      </c>
      <c r="E567" s="1">
        <v>5706.3053106128382</v>
      </c>
      <c r="F567" s="1">
        <v>0</v>
      </c>
      <c r="G567" s="1">
        <v>5706.3053106128382</v>
      </c>
      <c r="H567" s="1">
        <v>0</v>
      </c>
      <c r="I567" s="1">
        <v>5706.3053106128382</v>
      </c>
    </row>
    <row r="568" spans="1:9">
      <c r="A568" s="1">
        <v>95</v>
      </c>
      <c r="B568" s="1" t="s">
        <v>124</v>
      </c>
      <c r="C568" s="26">
        <v>977.6</v>
      </c>
      <c r="D568" s="20">
        <v>6.5558026477839414E-3</v>
      </c>
      <c r="E568" s="1">
        <v>176534.3060650352</v>
      </c>
      <c r="F568" s="1">
        <v>0</v>
      </c>
      <c r="G568" s="1">
        <v>176534.3060650352</v>
      </c>
      <c r="H568" s="1">
        <v>0</v>
      </c>
      <c r="I568" s="1">
        <v>176534.3060650352</v>
      </c>
    </row>
    <row r="569" spans="1:9">
      <c r="A569" s="1">
        <v>97</v>
      </c>
      <c r="B569" s="1" t="s">
        <v>126</v>
      </c>
      <c r="C569" s="26">
        <v>11.6</v>
      </c>
      <c r="D569" s="20">
        <v>7.7789802285488664E-5</v>
      </c>
      <c r="E569" s="1">
        <v>2094.7196709844598</v>
      </c>
      <c r="F569" s="1">
        <v>0</v>
      </c>
      <c r="G569" s="1">
        <v>2094.7196709844598</v>
      </c>
      <c r="H569" s="1">
        <v>0</v>
      </c>
      <c r="I569" s="1">
        <v>2094.7196709844598</v>
      </c>
    </row>
    <row r="570" spans="1:9">
      <c r="A570" s="1">
        <v>98</v>
      </c>
      <c r="B570" s="1" t="s">
        <v>127</v>
      </c>
      <c r="C570" s="26">
        <v>613.4</v>
      </c>
      <c r="D570" s="20">
        <v>4.1134710967171339E-3</v>
      </c>
      <c r="E570" s="1">
        <v>110767.33156740238</v>
      </c>
      <c r="F570" s="1">
        <v>0</v>
      </c>
      <c r="G570" s="1">
        <v>110767.33156740238</v>
      </c>
      <c r="H570" s="1">
        <v>0</v>
      </c>
      <c r="I570" s="1">
        <v>110767.33156740238</v>
      </c>
    </row>
    <row r="571" spans="1:9">
      <c r="A571" s="1">
        <v>99</v>
      </c>
      <c r="B571" s="1" t="s">
        <v>128</v>
      </c>
      <c r="C571" s="26">
        <v>121.1</v>
      </c>
      <c r="D571" s="20">
        <v>8.1209871179074801E-4</v>
      </c>
      <c r="E571" s="1">
        <v>21868.151047949836</v>
      </c>
      <c r="F571" s="1">
        <v>0</v>
      </c>
      <c r="G571" s="1">
        <v>21868.151047949836</v>
      </c>
      <c r="H571" s="1">
        <v>0</v>
      </c>
      <c r="I571" s="1">
        <v>21868.151047949836</v>
      </c>
    </row>
    <row r="572" spans="1:9">
      <c r="A572" s="1">
        <v>100</v>
      </c>
      <c r="B572" s="1" t="s">
        <v>129</v>
      </c>
      <c r="C572" s="26">
        <v>985.15</v>
      </c>
      <c r="D572" s="20">
        <v>6.6064330794438934E-3</v>
      </c>
      <c r="E572" s="1">
        <v>177897.6796439949</v>
      </c>
      <c r="F572" s="1">
        <v>0</v>
      </c>
      <c r="G572" s="1">
        <v>177897.6796439949</v>
      </c>
      <c r="H572" s="1">
        <v>0</v>
      </c>
      <c r="I572" s="1">
        <v>177897.6796439949</v>
      </c>
    </row>
    <row r="573" spans="1:9">
      <c r="A573" s="1">
        <v>101</v>
      </c>
      <c r="B573" s="1" t="s">
        <v>130</v>
      </c>
      <c r="C573" s="26">
        <v>198.25</v>
      </c>
      <c r="D573" s="20">
        <v>1.3294679571636317E-3</v>
      </c>
      <c r="E573" s="1">
        <v>35799.842652816311</v>
      </c>
      <c r="F573" s="1">
        <v>0</v>
      </c>
      <c r="G573" s="1">
        <v>35799.842652816311</v>
      </c>
      <c r="H573" s="1">
        <v>0</v>
      </c>
      <c r="I573" s="1">
        <v>35799.842652816311</v>
      </c>
    </row>
    <row r="574" spans="1:9">
      <c r="A574" s="1">
        <v>102</v>
      </c>
      <c r="B574" s="1" t="s">
        <v>131</v>
      </c>
      <c r="C574" s="26">
        <v>1119.7</v>
      </c>
      <c r="D574" s="20">
        <v>7.508727725781178E-3</v>
      </c>
      <c r="E574" s="1">
        <v>202194.62203459479</v>
      </c>
      <c r="F574" s="1">
        <v>0</v>
      </c>
      <c r="G574" s="1">
        <v>202194.62203459479</v>
      </c>
      <c r="H574" s="1">
        <v>0</v>
      </c>
      <c r="I574" s="1">
        <v>202194.62203459479</v>
      </c>
    </row>
    <row r="575" spans="1:9">
      <c r="A575" s="1">
        <v>103</v>
      </c>
      <c r="B575" s="1" t="s">
        <v>132</v>
      </c>
      <c r="C575" s="26">
        <v>272.7</v>
      </c>
      <c r="D575" s="20">
        <v>1.828730955452824E-3</v>
      </c>
      <c r="E575" s="1">
        <v>49243.97019633295</v>
      </c>
      <c r="F575" s="1">
        <v>0</v>
      </c>
      <c r="G575" s="1">
        <v>49243.97019633295</v>
      </c>
      <c r="H575" s="1">
        <v>0</v>
      </c>
      <c r="I575" s="1">
        <v>49243.97019633295</v>
      </c>
    </row>
    <row r="576" spans="1:9">
      <c r="A576" s="1">
        <v>104</v>
      </c>
      <c r="B576" s="1" t="s">
        <v>133</v>
      </c>
      <c r="C576" s="26">
        <v>92.4</v>
      </c>
      <c r="D576" s="20">
        <v>6.1963601130854775E-4</v>
      </c>
      <c r="E576" s="1">
        <v>16685.525655083111</v>
      </c>
      <c r="F576" s="1">
        <v>0</v>
      </c>
      <c r="G576" s="1">
        <v>16685.525655083111</v>
      </c>
      <c r="H576" s="1">
        <v>0</v>
      </c>
      <c r="I576" s="1">
        <v>16685.525655083111</v>
      </c>
    </row>
    <row r="577" spans="1:9">
      <c r="A577" s="1">
        <v>105</v>
      </c>
      <c r="B577" s="1" t="s">
        <v>134</v>
      </c>
      <c r="C577" s="26">
        <v>43.85</v>
      </c>
      <c r="D577" s="20">
        <v>2.9405886467402399E-4</v>
      </c>
      <c r="E577" s="1">
        <v>7918.4015148852195</v>
      </c>
      <c r="F577" s="1">
        <v>0</v>
      </c>
      <c r="G577" s="1">
        <v>7918.4015148852195</v>
      </c>
      <c r="H577" s="1">
        <v>0</v>
      </c>
      <c r="I577" s="1">
        <v>7918.4015148852195</v>
      </c>
    </row>
    <row r="578" spans="1:9">
      <c r="A578" s="1">
        <v>107</v>
      </c>
      <c r="B578" s="1" t="s">
        <v>136</v>
      </c>
      <c r="C578" s="26">
        <v>355.3</v>
      </c>
      <c r="D578" s="20">
        <v>2.3826479958650106E-3</v>
      </c>
      <c r="E578" s="1">
        <v>64159.818887998154</v>
      </c>
      <c r="F578" s="1">
        <v>0</v>
      </c>
      <c r="G578" s="1">
        <v>64159.818887998154</v>
      </c>
      <c r="H578" s="1">
        <v>0</v>
      </c>
      <c r="I578" s="1">
        <v>64159.818887998154</v>
      </c>
    </row>
    <row r="579" spans="1:9">
      <c r="A579" s="1">
        <v>110</v>
      </c>
      <c r="B579" s="1" t="s">
        <v>139</v>
      </c>
      <c r="C579" s="26">
        <v>2.5</v>
      </c>
      <c r="D579" s="20">
        <v>1.6765043596010489E-5</v>
      </c>
      <c r="E579" s="1">
        <v>451.4482049535473</v>
      </c>
      <c r="F579" s="1">
        <v>0</v>
      </c>
      <c r="G579" s="1">
        <v>451.4482049535473</v>
      </c>
      <c r="H579" s="1">
        <v>0</v>
      </c>
      <c r="I579" s="1">
        <v>451.4482049535473</v>
      </c>
    </row>
    <row r="580" spans="1:9">
      <c r="A580" s="1">
        <v>116</v>
      </c>
      <c r="B580" s="1" t="s">
        <v>145</v>
      </c>
      <c r="C580" s="26">
        <v>464.8</v>
      </c>
      <c r="D580" s="20">
        <v>3.1169569053702702E-3</v>
      </c>
      <c r="E580" s="1">
        <v>83933.250264963528</v>
      </c>
      <c r="F580" s="1">
        <v>0</v>
      </c>
      <c r="G580" s="1">
        <v>83933.250264963528</v>
      </c>
      <c r="H580" s="1">
        <v>0</v>
      </c>
      <c r="I580" s="1">
        <v>83933.250264963528</v>
      </c>
    </row>
    <row r="581" spans="1:9">
      <c r="A581" s="1">
        <v>117</v>
      </c>
      <c r="B581" s="1" t="s">
        <v>146</v>
      </c>
      <c r="C581" s="26">
        <v>20.9</v>
      </c>
      <c r="D581" s="20">
        <v>1.4015576446264769E-4</v>
      </c>
      <c r="E581" s="1">
        <v>3774.1069934116554</v>
      </c>
      <c r="F581" s="1">
        <v>0</v>
      </c>
      <c r="G581" s="1">
        <v>3774.1069934116554</v>
      </c>
      <c r="H581" s="1">
        <v>0</v>
      </c>
      <c r="I581" s="1">
        <v>3774.1069934116554</v>
      </c>
    </row>
    <row r="582" spans="1:9">
      <c r="A582" s="1">
        <v>118</v>
      </c>
      <c r="B582" s="1" t="s">
        <v>147</v>
      </c>
      <c r="C582" s="26">
        <v>1963.25</v>
      </c>
      <c r="D582" s="20">
        <v>1.3165588735947037E-2</v>
      </c>
      <c r="E582" s="1">
        <v>354522.27535002079</v>
      </c>
      <c r="F582" s="1">
        <v>0</v>
      </c>
      <c r="G582" s="1">
        <v>354522.27535002079</v>
      </c>
      <c r="H582" s="1">
        <v>0</v>
      </c>
      <c r="I582" s="1">
        <v>354522.27535002079</v>
      </c>
    </row>
    <row r="583" spans="1:9">
      <c r="A583" s="1">
        <v>120</v>
      </c>
      <c r="B583" s="1" t="s">
        <v>149</v>
      </c>
      <c r="C583" s="26">
        <v>4487.2</v>
      </c>
      <c r="D583" s="20">
        <v>3.0091241449607304E-2</v>
      </c>
      <c r="E583" s="1">
        <v>810295.3541070231</v>
      </c>
      <c r="F583" s="1">
        <v>0</v>
      </c>
      <c r="G583" s="1">
        <v>810295.3541070231</v>
      </c>
      <c r="H583" s="1">
        <v>0</v>
      </c>
      <c r="I583" s="1">
        <v>810295.3541070231</v>
      </c>
    </row>
    <row r="584" spans="1:9">
      <c r="A584" s="1">
        <v>123</v>
      </c>
      <c r="B584" s="1" t="s">
        <v>152</v>
      </c>
      <c r="C584" s="26">
        <v>116.4</v>
      </c>
      <c r="D584" s="20">
        <v>7.8058042983024844E-4</v>
      </c>
      <c r="E584" s="1">
        <v>21019.428422637167</v>
      </c>
      <c r="F584" s="1">
        <v>0</v>
      </c>
      <c r="G584" s="1">
        <v>21019.428422637167</v>
      </c>
      <c r="H584" s="1">
        <v>0</v>
      </c>
      <c r="I584" s="1">
        <v>21019.428422637167</v>
      </c>
    </row>
    <row r="585" spans="1:9">
      <c r="A585" s="1">
        <v>124</v>
      </c>
      <c r="B585" s="1" t="s">
        <v>153</v>
      </c>
      <c r="C585" s="26">
        <v>50.9</v>
      </c>
      <c r="D585" s="20">
        <v>3.4133628761477355E-4</v>
      </c>
      <c r="E585" s="1">
        <v>9191.4854528542237</v>
      </c>
      <c r="F585" s="1">
        <v>0</v>
      </c>
      <c r="G585" s="1">
        <v>9191.4854528542237</v>
      </c>
      <c r="H585" s="1">
        <v>0</v>
      </c>
      <c r="I585" s="1">
        <v>9191.4854528542237</v>
      </c>
    </row>
    <row r="586" spans="1:9">
      <c r="A586" s="1">
        <v>125</v>
      </c>
      <c r="B586" s="1" t="s">
        <v>154</v>
      </c>
      <c r="C586" s="26">
        <v>1982.3</v>
      </c>
      <c r="D586" s="20">
        <v>1.3293338368148637E-2</v>
      </c>
      <c r="E586" s="1">
        <v>357962.31067176681</v>
      </c>
      <c r="F586" s="1">
        <v>0</v>
      </c>
      <c r="G586" s="1">
        <v>357962.31067176681</v>
      </c>
      <c r="H586" s="1">
        <v>0</v>
      </c>
      <c r="I586" s="1">
        <v>357962.31067176681</v>
      </c>
    </row>
    <row r="587" spans="1:9">
      <c r="A587" s="1">
        <v>127</v>
      </c>
      <c r="B587" s="1" t="s">
        <v>156</v>
      </c>
      <c r="C587" s="26">
        <v>636.04999999999995</v>
      </c>
      <c r="D587" s="20">
        <v>4.2653623916969882E-3</v>
      </c>
      <c r="E587" s="1">
        <v>114857.45230428154</v>
      </c>
      <c r="F587" s="1">
        <v>0</v>
      </c>
      <c r="G587" s="1">
        <v>114857.45230428154</v>
      </c>
      <c r="H587" s="1">
        <v>0</v>
      </c>
      <c r="I587" s="1">
        <v>114857.45230428154</v>
      </c>
    </row>
    <row r="588" spans="1:9">
      <c r="A588" s="1">
        <v>128</v>
      </c>
      <c r="B588" s="1" t="s">
        <v>157</v>
      </c>
      <c r="C588" s="26">
        <v>69.8</v>
      </c>
      <c r="D588" s="20">
        <v>4.6808001720061285E-4</v>
      </c>
      <c r="E588" s="1">
        <v>12604.433882303043</v>
      </c>
      <c r="F588" s="1">
        <v>0</v>
      </c>
      <c r="G588" s="1">
        <v>12604.433882303043</v>
      </c>
      <c r="H588" s="1">
        <v>0</v>
      </c>
      <c r="I588" s="1">
        <v>12604.433882303043</v>
      </c>
    </row>
    <row r="589" spans="1:9">
      <c r="A589" s="1">
        <v>129</v>
      </c>
      <c r="B589" s="1" t="s">
        <v>158</v>
      </c>
      <c r="C589" s="26">
        <v>276.67500000000001</v>
      </c>
      <c r="D589" s="20">
        <v>1.8553873747704807E-3</v>
      </c>
      <c r="E589" s="1">
        <v>49961.772842209088</v>
      </c>
      <c r="F589" s="1">
        <v>0</v>
      </c>
      <c r="G589" s="1">
        <v>49961.772842209088</v>
      </c>
      <c r="H589" s="1">
        <v>0</v>
      </c>
      <c r="I589" s="1">
        <v>49961.772842209088</v>
      </c>
    </row>
    <row r="590" spans="1:9">
      <c r="A590" s="1">
        <v>131</v>
      </c>
      <c r="B590" s="1" t="s">
        <v>160</v>
      </c>
      <c r="C590" s="26">
        <v>52.5</v>
      </c>
      <c r="D590" s="20">
        <v>3.5206591551622027E-4</v>
      </c>
      <c r="E590" s="1">
        <v>9480.412304024494</v>
      </c>
      <c r="F590" s="1">
        <v>0</v>
      </c>
      <c r="G590" s="1">
        <v>9480.412304024494</v>
      </c>
      <c r="H590" s="1">
        <v>0</v>
      </c>
      <c r="I590" s="1">
        <v>9480.412304024494</v>
      </c>
    </row>
    <row r="591" spans="1:9">
      <c r="A591" s="1">
        <v>132</v>
      </c>
      <c r="B591" s="1" t="s">
        <v>161</v>
      </c>
      <c r="C591" s="26">
        <v>243.4</v>
      </c>
      <c r="D591" s="20">
        <v>1.6322446445075813E-3</v>
      </c>
      <c r="E591" s="1">
        <v>43952.997234277376</v>
      </c>
      <c r="F591" s="1">
        <v>0</v>
      </c>
      <c r="G591" s="1">
        <v>43952.997234277376</v>
      </c>
      <c r="H591" s="1">
        <v>0</v>
      </c>
      <c r="I591" s="1">
        <v>43952.997234277376</v>
      </c>
    </row>
    <row r="592" spans="1:9">
      <c r="A592" s="1">
        <v>134</v>
      </c>
      <c r="B592" s="1" t="s">
        <v>163</v>
      </c>
      <c r="C592" s="26">
        <v>1942.75</v>
      </c>
      <c r="D592" s="20">
        <v>1.3028115378459751E-2</v>
      </c>
      <c r="E592" s="1">
        <v>350820.40006940172</v>
      </c>
      <c r="F592" s="1">
        <v>0</v>
      </c>
      <c r="G592" s="1">
        <v>350820.40006940172</v>
      </c>
      <c r="H592" s="1">
        <v>0</v>
      </c>
      <c r="I592" s="1">
        <v>350820.40006940172</v>
      </c>
    </row>
    <row r="593" spans="1:12">
      <c r="A593" s="1">
        <v>137</v>
      </c>
      <c r="B593" s="1" t="s">
        <v>166</v>
      </c>
      <c r="C593" s="26">
        <v>29709.55</v>
      </c>
      <c r="D593" s="20">
        <v>0.19923276038714136</v>
      </c>
      <c r="E593" s="1">
        <v>5364929.2069910653</v>
      </c>
      <c r="F593" s="1">
        <v>0</v>
      </c>
      <c r="G593" s="1">
        <v>5364929.2069910653</v>
      </c>
      <c r="H593" s="1">
        <v>0</v>
      </c>
      <c r="I593" s="1">
        <v>5364929.2069910653</v>
      </c>
    </row>
    <row r="594" spans="1:12">
      <c r="A594" s="1">
        <v>138</v>
      </c>
      <c r="B594" s="1" t="s">
        <v>167</v>
      </c>
      <c r="C594" s="26">
        <v>117.7</v>
      </c>
      <c r="D594" s="20">
        <v>7.8929825250017378E-4</v>
      </c>
      <c r="E594" s="1">
        <v>21254.181489213013</v>
      </c>
      <c r="F594" s="1">
        <v>0</v>
      </c>
      <c r="G594" s="1">
        <v>21254.181489213013</v>
      </c>
      <c r="H594" s="1">
        <v>0</v>
      </c>
      <c r="I594" s="1">
        <v>21254.181489213013</v>
      </c>
    </row>
    <row r="595" spans="1:12">
      <c r="A595" s="1">
        <v>140</v>
      </c>
      <c r="B595" s="1" t="s">
        <v>169</v>
      </c>
      <c r="C595" s="26">
        <v>1447.75</v>
      </c>
      <c r="D595" s="20">
        <v>9.7086367464496743E-3</v>
      </c>
      <c r="E595" s="1">
        <v>261433.65548859932</v>
      </c>
      <c r="F595" s="1">
        <v>0</v>
      </c>
      <c r="G595" s="1">
        <v>261433.65548859932</v>
      </c>
      <c r="H595" s="1">
        <v>0</v>
      </c>
      <c r="I595" s="1">
        <v>261433.65548859932</v>
      </c>
    </row>
    <row r="596" spans="1:12">
      <c r="A596" s="1">
        <v>141</v>
      </c>
      <c r="B596" s="1" t="s">
        <v>170</v>
      </c>
      <c r="C596" s="26">
        <v>143.05000000000001</v>
      </c>
      <c r="D596" s="20">
        <v>9.5929579456372014E-4</v>
      </c>
      <c r="E596" s="1">
        <v>25831.866287441982</v>
      </c>
      <c r="F596" s="1">
        <v>0</v>
      </c>
      <c r="G596" s="1">
        <v>25831.866287441982</v>
      </c>
      <c r="H596" s="1">
        <v>0</v>
      </c>
      <c r="I596" s="1">
        <v>25831.866287441982</v>
      </c>
    </row>
    <row r="597" spans="1:12">
      <c r="A597" s="1">
        <v>145</v>
      </c>
      <c r="B597" s="1" t="s">
        <v>174</v>
      </c>
      <c r="C597" s="26">
        <v>242.3</v>
      </c>
      <c r="D597" s="20">
        <v>1.6248680253253367E-3</v>
      </c>
      <c r="E597" s="1">
        <v>43754.360024097805</v>
      </c>
      <c r="F597" s="1">
        <v>0</v>
      </c>
      <c r="G597" s="1">
        <v>43754.360024097805</v>
      </c>
      <c r="H597" s="1">
        <v>0</v>
      </c>
      <c r="I597" s="1">
        <v>43754.360024097805</v>
      </c>
    </row>
    <row r="598" spans="1:12">
      <c r="A598" s="2" t="s">
        <v>315</v>
      </c>
      <c r="B598" s="3"/>
      <c r="C598" s="25"/>
      <c r="D598" s="19"/>
      <c r="E598" s="3"/>
      <c r="F598" s="3"/>
      <c r="G598" s="3"/>
      <c r="H598" s="3"/>
      <c r="I598" s="3"/>
      <c r="J598" s="3"/>
      <c r="K598" s="3"/>
      <c r="L598" s="3" t="s">
        <v>322</v>
      </c>
    </row>
    <row r="599" spans="1:12">
      <c r="C599" s="26"/>
      <c r="D599" s="20"/>
    </row>
    <row r="600" spans="1:12" ht="33" customHeight="1">
      <c r="A600" s="8"/>
      <c r="B600" s="6" t="s">
        <v>32</v>
      </c>
      <c r="C600" s="27" t="s">
        <v>306</v>
      </c>
      <c r="D600" s="21" t="s">
        <v>307</v>
      </c>
      <c r="E600" s="6" t="s">
        <v>308</v>
      </c>
      <c r="F600" s="6" t="s">
        <v>309</v>
      </c>
      <c r="G600" s="6" t="s">
        <v>310</v>
      </c>
      <c r="H600" s="6" t="s">
        <v>311</v>
      </c>
      <c r="I600" s="6" t="s">
        <v>251</v>
      </c>
    </row>
    <row r="601" spans="1:12">
      <c r="A601" s="1">
        <v>147</v>
      </c>
      <c r="B601" s="1" t="s">
        <v>176</v>
      </c>
      <c r="C601" s="26">
        <v>1216.8499999999999</v>
      </c>
      <c r="D601" s="20">
        <v>8.1602173199221452E-3</v>
      </c>
      <c r="E601" s="7">
        <v>219737.89927908964</v>
      </c>
      <c r="F601" s="7">
        <v>0</v>
      </c>
      <c r="G601" s="7">
        <v>219737.89927908964</v>
      </c>
      <c r="H601" s="7">
        <v>0</v>
      </c>
      <c r="I601" s="7">
        <v>219737.89927908964</v>
      </c>
      <c r="J601" s="7"/>
      <c r="K601" s="7"/>
      <c r="L601" s="7"/>
    </row>
    <row r="602" spans="1:12">
      <c r="A602" s="1">
        <v>149</v>
      </c>
      <c r="B602" s="1" t="s">
        <v>178</v>
      </c>
      <c r="C602" s="26">
        <v>3637.4</v>
      </c>
      <c r="D602" s="20">
        <v>2.439246783045142E-2</v>
      </c>
      <c r="E602" s="1">
        <v>656839.08027921326</v>
      </c>
      <c r="F602" s="1">
        <v>0</v>
      </c>
      <c r="G602" s="1">
        <v>656839.08027921326</v>
      </c>
      <c r="H602" s="1">
        <v>0</v>
      </c>
      <c r="I602" s="1">
        <v>656839.08027921326</v>
      </c>
    </row>
    <row r="603" spans="1:12">
      <c r="A603" s="1">
        <v>150</v>
      </c>
      <c r="B603" s="1" t="s">
        <v>179</v>
      </c>
      <c r="C603" s="26">
        <v>497.9</v>
      </c>
      <c r="D603" s="20">
        <v>3.3389260825814489E-3</v>
      </c>
      <c r="E603" s="1">
        <v>89910.424498548498</v>
      </c>
      <c r="F603" s="1">
        <v>0</v>
      </c>
      <c r="G603" s="1">
        <v>89910.424498548498</v>
      </c>
      <c r="H603" s="1">
        <v>0</v>
      </c>
      <c r="I603" s="1">
        <v>89910.424498548498</v>
      </c>
    </row>
    <row r="604" spans="1:12">
      <c r="A604" s="1">
        <v>151</v>
      </c>
      <c r="B604" s="1" t="s">
        <v>180</v>
      </c>
      <c r="C604" s="26">
        <v>125.5</v>
      </c>
      <c r="D604" s="20">
        <v>8.4160518851972657E-4</v>
      </c>
      <c r="E604" s="1">
        <v>22662.699888668078</v>
      </c>
      <c r="F604" s="1">
        <v>0</v>
      </c>
      <c r="G604" s="1">
        <v>22662.699888668078</v>
      </c>
      <c r="H604" s="1">
        <v>0</v>
      </c>
      <c r="I604" s="1">
        <v>22662.699888668078</v>
      </c>
    </row>
    <row r="605" spans="1:12">
      <c r="A605" s="1">
        <v>152</v>
      </c>
      <c r="B605" s="1" t="s">
        <v>181</v>
      </c>
      <c r="C605" s="26">
        <v>97.2</v>
      </c>
      <c r="D605" s="20">
        <v>6.5182489501288776E-4</v>
      </c>
      <c r="E605" s="1">
        <v>17552.306208593924</v>
      </c>
      <c r="F605" s="1">
        <v>0</v>
      </c>
      <c r="G605" s="1">
        <v>17552.306208593924</v>
      </c>
      <c r="H605" s="1">
        <v>0</v>
      </c>
      <c r="I605" s="1">
        <v>17552.306208593924</v>
      </c>
    </row>
    <row r="606" spans="1:12">
      <c r="A606" s="1">
        <v>155</v>
      </c>
      <c r="B606" s="1" t="s">
        <v>184</v>
      </c>
      <c r="C606" s="26">
        <v>874.65</v>
      </c>
      <c r="D606" s="20">
        <v>5.8654181525002293E-3</v>
      </c>
      <c r="E606" s="1">
        <v>157943.66898504811</v>
      </c>
      <c r="F606" s="1">
        <v>0</v>
      </c>
      <c r="G606" s="1">
        <v>157943.66898504811</v>
      </c>
      <c r="H606" s="1">
        <v>0</v>
      </c>
      <c r="I606" s="1">
        <v>157943.66898504811</v>
      </c>
    </row>
    <row r="607" spans="1:12">
      <c r="A607" s="1">
        <v>156</v>
      </c>
      <c r="B607" s="1" t="s">
        <v>185</v>
      </c>
      <c r="C607" s="26">
        <v>2360</v>
      </c>
      <c r="D607" s="20">
        <v>1.5826201154633901E-2</v>
      </c>
      <c r="E607" s="1">
        <v>426167.10547614872</v>
      </c>
      <c r="F607" s="1">
        <v>0</v>
      </c>
      <c r="G607" s="1">
        <v>426167.10547614872</v>
      </c>
      <c r="H607" s="1">
        <v>0</v>
      </c>
      <c r="I607" s="1">
        <v>426167.10547614872</v>
      </c>
    </row>
    <row r="608" spans="1:12">
      <c r="A608" s="1">
        <v>160</v>
      </c>
      <c r="B608" s="1" t="s">
        <v>189</v>
      </c>
      <c r="C608" s="26">
        <v>769.8</v>
      </c>
      <c r="D608" s="20">
        <v>5.1622922240835501E-3</v>
      </c>
      <c r="E608" s="1">
        <v>139009.93126929633</v>
      </c>
      <c r="F608" s="1">
        <v>0</v>
      </c>
      <c r="G608" s="1">
        <v>139009.93126929633</v>
      </c>
      <c r="H608" s="1">
        <v>0</v>
      </c>
      <c r="I608" s="1">
        <v>139009.93126929633</v>
      </c>
    </row>
    <row r="609" spans="1:9">
      <c r="A609" s="1">
        <v>161</v>
      </c>
      <c r="B609" s="1" t="s">
        <v>190</v>
      </c>
      <c r="C609" s="26">
        <v>48.45</v>
      </c>
      <c r="D609" s="20">
        <v>3.2490654489068327E-4</v>
      </c>
      <c r="E609" s="1">
        <v>8749.0662119997487</v>
      </c>
      <c r="F609" s="1">
        <v>0</v>
      </c>
      <c r="G609" s="1">
        <v>8749.0662119997487</v>
      </c>
      <c r="H609" s="1">
        <v>0</v>
      </c>
      <c r="I609" s="1">
        <v>8749.0662119997487</v>
      </c>
    </row>
    <row r="610" spans="1:9">
      <c r="A610" s="1">
        <v>162</v>
      </c>
      <c r="B610" s="1" t="s">
        <v>191</v>
      </c>
      <c r="C610" s="26">
        <v>350.3</v>
      </c>
      <c r="D610" s="20">
        <v>2.3491179086729897E-3</v>
      </c>
      <c r="E610" s="1">
        <v>63256.922478091052</v>
      </c>
      <c r="F610" s="1">
        <v>0</v>
      </c>
      <c r="G610" s="1">
        <v>63256.922478091052</v>
      </c>
      <c r="H610" s="1">
        <v>0</v>
      </c>
      <c r="I610" s="1">
        <v>63256.922478091052</v>
      </c>
    </row>
    <row r="611" spans="1:9">
      <c r="A611" s="1">
        <v>163</v>
      </c>
      <c r="B611" s="1" t="s">
        <v>192</v>
      </c>
      <c r="C611" s="26">
        <v>311.60000000000002</v>
      </c>
      <c r="D611" s="20">
        <v>2.0895950338067474E-3</v>
      </c>
      <c r="E611" s="1">
        <v>56268.504265410142</v>
      </c>
      <c r="F611" s="1">
        <v>0</v>
      </c>
      <c r="G611" s="1">
        <v>56268.504265410142</v>
      </c>
      <c r="H611" s="1">
        <v>0</v>
      </c>
      <c r="I611" s="1">
        <v>56268.504265410142</v>
      </c>
    </row>
    <row r="612" spans="1:9">
      <c r="A612" s="1">
        <v>165</v>
      </c>
      <c r="B612" s="1" t="s">
        <v>194</v>
      </c>
      <c r="C612" s="26">
        <v>1489.55</v>
      </c>
      <c r="D612" s="20">
        <v>9.9889482753749703E-3</v>
      </c>
      <c r="E612" s="1">
        <v>268981.8694754226</v>
      </c>
      <c r="F612" s="1">
        <v>0</v>
      </c>
      <c r="G612" s="1">
        <v>268981.8694754226</v>
      </c>
      <c r="H612" s="1">
        <v>0</v>
      </c>
      <c r="I612" s="1">
        <v>268981.8694754226</v>
      </c>
    </row>
    <row r="613" spans="1:9">
      <c r="A613" s="1">
        <v>166</v>
      </c>
      <c r="B613" s="1" t="s">
        <v>195</v>
      </c>
      <c r="C613" s="26">
        <v>380</v>
      </c>
      <c r="D613" s="20">
        <v>2.5482866265935946E-3</v>
      </c>
      <c r="E613" s="1">
        <v>68620.127152939211</v>
      </c>
      <c r="F613" s="1">
        <v>0</v>
      </c>
      <c r="G613" s="1">
        <v>68620.127152939211</v>
      </c>
      <c r="H613" s="1">
        <v>0</v>
      </c>
      <c r="I613" s="1">
        <v>68620.127152939211</v>
      </c>
    </row>
    <row r="614" spans="1:9">
      <c r="A614" s="1">
        <v>167</v>
      </c>
      <c r="B614" s="1" t="s">
        <v>196</v>
      </c>
      <c r="C614" s="26">
        <v>5860.9</v>
      </c>
      <c r="D614" s="20">
        <v>3.9303297604743145E-2</v>
      </c>
      <c r="E614" s="1">
        <v>1058357.1137648982</v>
      </c>
      <c r="F614" s="1">
        <v>0</v>
      </c>
      <c r="G614" s="1">
        <v>1058357.1137648982</v>
      </c>
      <c r="H614" s="1">
        <v>0</v>
      </c>
      <c r="I614" s="1">
        <v>1058357.1137648982</v>
      </c>
    </row>
    <row r="615" spans="1:9">
      <c r="A615" s="1">
        <v>168</v>
      </c>
      <c r="B615" s="1" t="s">
        <v>197</v>
      </c>
      <c r="C615" s="26">
        <v>1518.15</v>
      </c>
      <c r="D615" s="20">
        <v>1.0180740374113329E-2</v>
      </c>
      <c r="E615" s="1">
        <v>274146.4369400912</v>
      </c>
      <c r="F615" s="1">
        <v>0</v>
      </c>
      <c r="G615" s="1">
        <v>274146.4369400912</v>
      </c>
      <c r="H615" s="1">
        <v>0</v>
      </c>
      <c r="I615" s="1">
        <v>274146.4369400912</v>
      </c>
    </row>
    <row r="616" spans="1:9">
      <c r="A616" s="1">
        <v>170</v>
      </c>
      <c r="B616" s="1" t="s">
        <v>199</v>
      </c>
      <c r="C616" s="26">
        <v>2329.35</v>
      </c>
      <c r="D616" s="20">
        <v>1.5620661720146813E-2</v>
      </c>
      <c r="E616" s="1">
        <v>420632.35048341833</v>
      </c>
      <c r="F616" s="1">
        <v>0</v>
      </c>
      <c r="G616" s="1">
        <v>420632.35048341833</v>
      </c>
      <c r="H616" s="1">
        <v>0</v>
      </c>
      <c r="I616" s="1">
        <v>420632.35048341833</v>
      </c>
    </row>
    <row r="617" spans="1:9">
      <c r="A617" s="1">
        <v>171</v>
      </c>
      <c r="B617" s="1" t="s">
        <v>200</v>
      </c>
      <c r="C617" s="26">
        <v>110.8</v>
      </c>
      <c r="D617" s="20">
        <v>7.4302673217518489E-4</v>
      </c>
      <c r="E617" s="1">
        <v>20008.18444354122</v>
      </c>
      <c r="F617" s="1">
        <v>0</v>
      </c>
      <c r="G617" s="1">
        <v>20008.18444354122</v>
      </c>
      <c r="H617" s="1">
        <v>0</v>
      </c>
      <c r="I617" s="1">
        <v>20008.18444354122</v>
      </c>
    </row>
    <row r="618" spans="1:9">
      <c r="A618" s="1">
        <v>172</v>
      </c>
      <c r="B618" s="1" t="s">
        <v>201</v>
      </c>
      <c r="C618" s="26">
        <v>319.35000000000002</v>
      </c>
      <c r="D618" s="20">
        <v>2.1415666689543799E-3</v>
      </c>
      <c r="E618" s="1">
        <v>57667.993700766143</v>
      </c>
      <c r="F618" s="1">
        <v>0</v>
      </c>
      <c r="G618" s="1">
        <v>57667.993700766143</v>
      </c>
      <c r="H618" s="1">
        <v>0</v>
      </c>
      <c r="I618" s="1">
        <v>57667.993700766143</v>
      </c>
    </row>
    <row r="619" spans="1:9">
      <c r="A619" s="1">
        <v>173</v>
      </c>
      <c r="B619" s="1" t="s">
        <v>202</v>
      </c>
      <c r="C619" s="26">
        <v>30</v>
      </c>
      <c r="D619" s="20">
        <v>2.0118052315212589E-4</v>
      </c>
      <c r="E619" s="1">
        <v>5417.3784594425679</v>
      </c>
      <c r="F619" s="1">
        <v>0</v>
      </c>
      <c r="G619" s="1">
        <v>5417.3784594425679</v>
      </c>
      <c r="H619" s="1">
        <v>0</v>
      </c>
      <c r="I619" s="1">
        <v>5417.3784594425679</v>
      </c>
    </row>
    <row r="620" spans="1:9">
      <c r="A620" s="1">
        <v>175</v>
      </c>
      <c r="B620" s="1" t="s">
        <v>204</v>
      </c>
      <c r="C620" s="26">
        <v>96.9</v>
      </c>
      <c r="D620" s="20">
        <v>6.4981308978136654E-4</v>
      </c>
      <c r="E620" s="1">
        <v>17498.132423999497</v>
      </c>
      <c r="F620" s="1">
        <v>0</v>
      </c>
      <c r="G620" s="1">
        <v>17498.132423999497</v>
      </c>
      <c r="H620" s="1">
        <v>0</v>
      </c>
      <c r="I620" s="1">
        <v>17498.132423999497</v>
      </c>
    </row>
    <row r="621" spans="1:9">
      <c r="A621" s="1">
        <v>177</v>
      </c>
      <c r="B621" s="1" t="s">
        <v>206</v>
      </c>
      <c r="C621" s="26">
        <v>3201.5</v>
      </c>
      <c r="D621" s="20">
        <v>2.1469314829051032E-2</v>
      </c>
      <c r="E621" s="1">
        <v>578124.57126351283</v>
      </c>
      <c r="F621" s="1">
        <v>0</v>
      </c>
      <c r="G621" s="1">
        <v>578124.57126351283</v>
      </c>
      <c r="H621" s="1">
        <v>0</v>
      </c>
      <c r="I621" s="1">
        <v>578124.57126351283</v>
      </c>
    </row>
    <row r="622" spans="1:9">
      <c r="A622" s="1">
        <v>178</v>
      </c>
      <c r="B622" s="1" t="s">
        <v>207</v>
      </c>
      <c r="C622" s="26">
        <v>485.2</v>
      </c>
      <c r="D622" s="20">
        <v>3.2537596611137156E-3</v>
      </c>
      <c r="E622" s="1">
        <v>87617.067617384484</v>
      </c>
      <c r="F622" s="1">
        <v>0</v>
      </c>
      <c r="G622" s="1">
        <v>87617.067617384484</v>
      </c>
      <c r="H622" s="1">
        <v>0</v>
      </c>
      <c r="I622" s="1">
        <v>87617.067617384484</v>
      </c>
    </row>
    <row r="623" spans="1:9">
      <c r="A623" s="1">
        <v>179</v>
      </c>
      <c r="B623" s="1" t="s">
        <v>208</v>
      </c>
      <c r="C623" s="26">
        <v>1900.8</v>
      </c>
      <c r="D623" s="20">
        <v>1.2746797946918695E-2</v>
      </c>
      <c r="E623" s="1">
        <v>343245.09919028118</v>
      </c>
      <c r="F623" s="1">
        <v>0</v>
      </c>
      <c r="G623" s="1">
        <v>343245.09919028118</v>
      </c>
      <c r="H623" s="1">
        <v>0</v>
      </c>
      <c r="I623" s="1">
        <v>343245.09919028118</v>
      </c>
    </row>
    <row r="624" spans="1:9">
      <c r="A624" s="1">
        <v>182</v>
      </c>
      <c r="B624" s="1" t="s">
        <v>211</v>
      </c>
      <c r="C624" s="26">
        <v>63.3</v>
      </c>
      <c r="D624" s="20">
        <v>4.2449090385098562E-4</v>
      </c>
      <c r="E624" s="1">
        <v>11430.668549423819</v>
      </c>
      <c r="F624" s="1">
        <v>0</v>
      </c>
      <c r="G624" s="1">
        <v>11430.668549423819</v>
      </c>
      <c r="H624" s="1">
        <v>0</v>
      </c>
      <c r="I624" s="1">
        <v>11430.668549423819</v>
      </c>
    </row>
    <row r="625" spans="1:9">
      <c r="A625" s="1">
        <v>183</v>
      </c>
      <c r="B625" s="1" t="s">
        <v>212</v>
      </c>
      <c r="C625" s="26">
        <v>232</v>
      </c>
      <c r="D625" s="20">
        <v>1.5557960457097733E-3</v>
      </c>
      <c r="E625" s="1">
        <v>41894.393419689193</v>
      </c>
      <c r="F625" s="1">
        <v>0</v>
      </c>
      <c r="G625" s="1">
        <v>41894.393419689193</v>
      </c>
      <c r="H625" s="1">
        <v>0</v>
      </c>
      <c r="I625" s="1">
        <v>41894.393419689193</v>
      </c>
    </row>
    <row r="626" spans="1:9">
      <c r="A626" s="1">
        <v>186</v>
      </c>
      <c r="B626" s="1" t="s">
        <v>215</v>
      </c>
      <c r="C626" s="26">
        <v>61.4</v>
      </c>
      <c r="D626" s="20">
        <v>4.1174947071801762E-4</v>
      </c>
      <c r="E626" s="1">
        <v>11087.567913659122</v>
      </c>
      <c r="F626" s="1">
        <v>0</v>
      </c>
      <c r="G626" s="1">
        <v>11087.567913659122</v>
      </c>
      <c r="H626" s="1">
        <v>0</v>
      </c>
      <c r="I626" s="1">
        <v>11087.567913659122</v>
      </c>
    </row>
    <row r="627" spans="1:9">
      <c r="A627" s="1">
        <v>187</v>
      </c>
      <c r="B627" s="1" t="s">
        <v>216</v>
      </c>
      <c r="C627" s="26">
        <v>2014.25</v>
      </c>
      <c r="D627" s="20">
        <v>1.3507595625305652E-2</v>
      </c>
      <c r="E627" s="1">
        <v>363731.81873107312</v>
      </c>
      <c r="F627" s="1">
        <v>0</v>
      </c>
      <c r="G627" s="1">
        <v>363731.81873107312</v>
      </c>
      <c r="H627" s="1">
        <v>0</v>
      </c>
      <c r="I627" s="1">
        <v>363731.81873107312</v>
      </c>
    </row>
    <row r="628" spans="1:9">
      <c r="A628" s="1">
        <v>190</v>
      </c>
      <c r="B628" s="1" t="s">
        <v>219</v>
      </c>
      <c r="C628" s="26">
        <v>3150.7</v>
      </c>
      <c r="D628" s="20">
        <v>2.1128649143180099E-2</v>
      </c>
      <c r="E628" s="1">
        <v>568951.14373885666</v>
      </c>
      <c r="F628" s="1">
        <v>0</v>
      </c>
      <c r="G628" s="1">
        <v>568951.14373885666</v>
      </c>
      <c r="H628" s="1">
        <v>0</v>
      </c>
      <c r="I628" s="1">
        <v>568951.14373885666</v>
      </c>
    </row>
    <row r="629" spans="1:9">
      <c r="A629" s="1">
        <v>192</v>
      </c>
      <c r="B629" s="1" t="s">
        <v>221</v>
      </c>
      <c r="C629" s="26">
        <v>42.1</v>
      </c>
      <c r="D629" s="20">
        <v>2.8232333415681665E-4</v>
      </c>
      <c r="E629" s="1">
        <v>7602.387771417737</v>
      </c>
      <c r="F629" s="1">
        <v>0</v>
      </c>
      <c r="G629" s="1">
        <v>7602.387771417737</v>
      </c>
      <c r="H629" s="1">
        <v>0</v>
      </c>
      <c r="I629" s="1">
        <v>7602.387771417737</v>
      </c>
    </row>
    <row r="630" spans="1:9">
      <c r="A630" s="1">
        <v>193</v>
      </c>
      <c r="B630" s="1" t="s">
        <v>222</v>
      </c>
      <c r="C630" s="26">
        <v>1223.7</v>
      </c>
      <c r="D630" s="20">
        <v>8.2061535393752154E-3</v>
      </c>
      <c r="E630" s="1">
        <v>220974.86736066241</v>
      </c>
      <c r="F630" s="1">
        <v>0</v>
      </c>
      <c r="G630" s="1">
        <v>220974.86736066241</v>
      </c>
      <c r="H630" s="1">
        <v>0</v>
      </c>
      <c r="I630" s="1">
        <v>220974.86736066241</v>
      </c>
    </row>
    <row r="631" spans="1:9">
      <c r="A631" s="1">
        <v>195</v>
      </c>
      <c r="B631" s="1" t="s">
        <v>224</v>
      </c>
      <c r="C631" s="26">
        <v>16677.55</v>
      </c>
      <c r="D631" s="20">
        <v>0.11183994112985789</v>
      </c>
      <c r="E631" s="1">
        <v>3011620.0042092134</v>
      </c>
      <c r="F631" s="1">
        <v>0</v>
      </c>
      <c r="G631" s="1">
        <v>3011620.0042092134</v>
      </c>
      <c r="H631" s="1">
        <v>0</v>
      </c>
      <c r="I631" s="1">
        <v>3011620.0042092134</v>
      </c>
    </row>
    <row r="632" spans="1:9">
      <c r="A632" s="1">
        <v>196</v>
      </c>
      <c r="B632" s="1" t="s">
        <v>225</v>
      </c>
      <c r="C632" s="26">
        <v>604.25</v>
      </c>
      <c r="D632" s="20">
        <v>4.0521110371557348E-3</v>
      </c>
      <c r="E632" s="1">
        <v>109115.03113727241</v>
      </c>
      <c r="F632" s="1">
        <v>0</v>
      </c>
      <c r="G632" s="1">
        <v>109115.03113727241</v>
      </c>
      <c r="H632" s="1">
        <v>0</v>
      </c>
      <c r="I632" s="1">
        <v>109115.03113727241</v>
      </c>
    </row>
    <row r="633" spans="1:9">
      <c r="A633" s="1">
        <v>197</v>
      </c>
      <c r="B633" s="1" t="s">
        <v>226</v>
      </c>
      <c r="C633" s="26">
        <v>477.95</v>
      </c>
      <c r="D633" s="20">
        <v>3.2051410346852854E-3</v>
      </c>
      <c r="E633" s="1">
        <v>86307.867823019173</v>
      </c>
      <c r="F633" s="1">
        <v>0</v>
      </c>
      <c r="G633" s="1">
        <v>86307.867823019173</v>
      </c>
      <c r="H633" s="1">
        <v>0</v>
      </c>
      <c r="I633" s="1">
        <v>86307.867823019173</v>
      </c>
    </row>
    <row r="634" spans="1:9">
      <c r="A634" s="1">
        <v>199</v>
      </c>
      <c r="B634" s="1" t="s">
        <v>228</v>
      </c>
      <c r="C634" s="26">
        <v>36.700000000000003</v>
      </c>
      <c r="D634" s="20">
        <v>2.4611083998943398E-4</v>
      </c>
      <c r="E634" s="1">
        <v>6627.2596487180745</v>
      </c>
      <c r="F634" s="1">
        <v>0</v>
      </c>
      <c r="G634" s="1">
        <v>6627.2596487180745</v>
      </c>
      <c r="H634" s="1">
        <v>0</v>
      </c>
      <c r="I634" s="1">
        <v>6627.2596487180745</v>
      </c>
    </row>
    <row r="635" spans="1:9">
      <c r="A635" s="1">
        <v>203</v>
      </c>
      <c r="B635" s="1" t="s">
        <v>232</v>
      </c>
      <c r="C635" s="26">
        <v>3311.6</v>
      </c>
      <c r="D635" s="20">
        <v>2.2207647349019335E-2</v>
      </c>
      <c r="E635" s="1">
        <v>598006.350209667</v>
      </c>
      <c r="F635" s="1">
        <v>0</v>
      </c>
      <c r="G635" s="1">
        <v>598006.350209667</v>
      </c>
      <c r="H635" s="1">
        <v>0</v>
      </c>
      <c r="I635" s="1">
        <v>598006.350209667</v>
      </c>
    </row>
    <row r="636" spans="1:9">
      <c r="A636" s="1">
        <v>205</v>
      </c>
      <c r="B636" s="1" t="s">
        <v>234</v>
      </c>
      <c r="C636" s="26">
        <v>556.65</v>
      </c>
      <c r="D636" s="20">
        <v>3.7329046070876956E-3</v>
      </c>
      <c r="E636" s="1">
        <v>100519.45731495688</v>
      </c>
      <c r="F636" s="1">
        <v>0</v>
      </c>
      <c r="G636" s="1">
        <v>100519.45731495688</v>
      </c>
      <c r="H636" s="1">
        <v>0</v>
      </c>
      <c r="I636" s="1">
        <v>100519.45731495688</v>
      </c>
    </row>
    <row r="637" spans="1:9">
      <c r="A637" s="1">
        <v>208</v>
      </c>
      <c r="B637" s="1" t="s">
        <v>237</v>
      </c>
      <c r="C637" s="26">
        <v>44.1</v>
      </c>
      <c r="D637" s="20">
        <v>2.9573536903362504E-4</v>
      </c>
      <c r="E637" s="1">
        <v>7963.5463353805753</v>
      </c>
      <c r="F637" s="1">
        <v>0</v>
      </c>
      <c r="G637" s="1">
        <v>7963.5463353805753</v>
      </c>
      <c r="H637" s="1">
        <v>0</v>
      </c>
      <c r="I637" s="1">
        <v>7963.5463353805753</v>
      </c>
    </row>
    <row r="638" spans="1:9">
      <c r="A638" s="1">
        <v>210</v>
      </c>
      <c r="B638" s="1" t="s">
        <v>239</v>
      </c>
      <c r="C638" s="26">
        <v>4158.75</v>
      </c>
      <c r="D638" s="20">
        <v>2.7888650021963449E-2</v>
      </c>
      <c r="E638" s="1">
        <v>750984.08894022612</v>
      </c>
      <c r="F638" s="1">
        <v>0</v>
      </c>
      <c r="G638" s="1">
        <v>750984.08894022612</v>
      </c>
      <c r="H638" s="1">
        <v>0</v>
      </c>
      <c r="I638" s="1">
        <v>750984.08894022612</v>
      </c>
    </row>
    <row r="639" spans="1:9">
      <c r="A639" s="1">
        <v>211</v>
      </c>
      <c r="B639" s="1" t="s">
        <v>240</v>
      </c>
      <c r="C639" s="26">
        <v>134.4</v>
      </c>
      <c r="D639" s="20">
        <v>9.0128874372152391E-4</v>
      </c>
      <c r="E639" s="1">
        <v>24269.85549830271</v>
      </c>
      <c r="F639" s="1">
        <v>0</v>
      </c>
      <c r="G639" s="1">
        <v>24269.85549830271</v>
      </c>
      <c r="H639" s="1">
        <v>0</v>
      </c>
      <c r="I639" s="1">
        <v>24269.85549830271</v>
      </c>
    </row>
    <row r="640" spans="1:9">
      <c r="A640" s="1">
        <v>212</v>
      </c>
      <c r="B640" s="1" t="s">
        <v>241</v>
      </c>
      <c r="C640" s="26">
        <v>328.7</v>
      </c>
      <c r="D640" s="20">
        <v>2.204267932003459E-3</v>
      </c>
      <c r="E640" s="1">
        <v>59356.409987292413</v>
      </c>
      <c r="F640" s="1">
        <v>0</v>
      </c>
      <c r="G640" s="1">
        <v>59356.409987292413</v>
      </c>
      <c r="H640" s="1">
        <v>0</v>
      </c>
      <c r="I640" s="1">
        <v>59356.409987292413</v>
      </c>
    </row>
    <row r="641" spans="1:12">
      <c r="A641" s="1">
        <v>213</v>
      </c>
      <c r="B641" s="1" t="s">
        <v>242</v>
      </c>
      <c r="C641" s="26">
        <v>276.3</v>
      </c>
      <c r="D641" s="20">
        <v>1.8528726182310792E-3</v>
      </c>
      <c r="E641" s="1">
        <v>49894.055611466065</v>
      </c>
      <c r="F641" s="1">
        <v>0</v>
      </c>
      <c r="G641" s="1">
        <v>49894.055611466065</v>
      </c>
      <c r="H641" s="1">
        <v>0</v>
      </c>
      <c r="I641" s="1">
        <v>49894.055611466065</v>
      </c>
    </row>
    <row r="642" spans="1:12">
      <c r="A642" s="1">
        <v>214</v>
      </c>
      <c r="B642" s="1" t="s">
        <v>243</v>
      </c>
      <c r="C642" s="26">
        <v>10.5</v>
      </c>
      <c r="D642" s="20">
        <v>7.0413183103244052E-5</v>
      </c>
      <c r="E642" s="1">
        <v>1896.0824608048988</v>
      </c>
      <c r="F642" s="1">
        <v>0</v>
      </c>
      <c r="G642" s="1">
        <v>1896.0824608048988</v>
      </c>
      <c r="H642" s="1">
        <v>0</v>
      </c>
      <c r="I642" s="1">
        <v>1896.0824608048988</v>
      </c>
    </row>
    <row r="643" spans="1:12">
      <c r="A643" s="2" t="s">
        <v>315</v>
      </c>
      <c r="B643" s="3"/>
      <c r="C643" s="25"/>
      <c r="D643" s="19"/>
      <c r="E643" s="3"/>
      <c r="F643" s="3"/>
      <c r="G643" s="3"/>
      <c r="H643" s="3"/>
      <c r="I643" s="3"/>
      <c r="J643" s="3"/>
      <c r="K643" s="3"/>
      <c r="L643" s="3" t="s">
        <v>322</v>
      </c>
    </row>
    <row r="644" spans="1:12">
      <c r="C644" s="26"/>
      <c r="D644" s="20"/>
    </row>
    <row r="645" spans="1:12" ht="33" customHeight="1">
      <c r="A645" s="8"/>
      <c r="B645" s="6" t="s">
        <v>32</v>
      </c>
      <c r="C645" s="27" t="s">
        <v>306</v>
      </c>
      <c r="D645" s="21" t="s">
        <v>307</v>
      </c>
      <c r="E645" s="6" t="s">
        <v>308</v>
      </c>
      <c r="F645" s="6" t="s">
        <v>309</v>
      </c>
      <c r="G645" s="6" t="s">
        <v>310</v>
      </c>
      <c r="H645" s="6" t="s">
        <v>311</v>
      </c>
      <c r="I645" s="6" t="s">
        <v>251</v>
      </c>
    </row>
    <row r="646" spans="1:12">
      <c r="A646" s="1">
        <v>215</v>
      </c>
      <c r="B646" s="1" t="s">
        <v>244</v>
      </c>
      <c r="C646" s="26">
        <v>20.9</v>
      </c>
      <c r="D646" s="20">
        <v>1.4015576446264769E-4</v>
      </c>
      <c r="E646" s="7">
        <v>3774.1069934116554</v>
      </c>
      <c r="F646" s="7">
        <v>0</v>
      </c>
      <c r="G646" s="7">
        <v>3774.1069934116554</v>
      </c>
      <c r="H646" s="7">
        <v>0</v>
      </c>
      <c r="I646" s="7">
        <v>3774.1069934116554</v>
      </c>
      <c r="J646" s="7"/>
      <c r="K646" s="7"/>
      <c r="L646" s="7"/>
    </row>
    <row r="647" spans="1:12">
      <c r="A647" s="1">
        <v>220</v>
      </c>
      <c r="B647" s="1" t="s">
        <v>249</v>
      </c>
      <c r="C647" s="26">
        <v>3145</v>
      </c>
      <c r="D647" s="20">
        <v>2.1090424843781194E-2</v>
      </c>
      <c r="E647" s="1">
        <v>567921.84183156257</v>
      </c>
      <c r="F647" s="1">
        <v>0</v>
      </c>
      <c r="G647" s="1">
        <v>567921.84183156257</v>
      </c>
      <c r="H647" s="1">
        <v>0</v>
      </c>
      <c r="I647" s="1">
        <v>567921.84183156257</v>
      </c>
    </row>
    <row r="648" spans="1:12">
      <c r="C648" s="26"/>
      <c r="D648" s="20"/>
    </row>
    <row r="649" spans="1:12">
      <c r="A649" s="2" t="s">
        <v>312</v>
      </c>
      <c r="C649" s="28">
        <v>149119.80309999999</v>
      </c>
      <c r="D649" s="22">
        <v>1</v>
      </c>
      <c r="E649" s="12">
        <v>26927946.973008569</v>
      </c>
      <c r="F649" s="12">
        <v>0</v>
      </c>
      <c r="G649" s="12">
        <v>26927946.973008569</v>
      </c>
      <c r="H649" s="12">
        <v>0</v>
      </c>
      <c r="I649" s="12">
        <v>26927946.973008569</v>
      </c>
    </row>
    <row r="650" spans="1:12">
      <c r="C650" s="26"/>
      <c r="D650" s="20"/>
    </row>
    <row r="651" spans="1:12">
      <c r="A651" s="1" t="s">
        <v>313</v>
      </c>
      <c r="C651" s="26"/>
      <c r="D651" s="20"/>
      <c r="G651" s="1">
        <v>0</v>
      </c>
      <c r="I651" s="1">
        <v>0</v>
      </c>
    </row>
    <row r="652" spans="1:12">
      <c r="C652" s="26"/>
      <c r="D652" s="20"/>
    </row>
    <row r="653" spans="1:12" ht="12" customHeight="1" thickBot="1">
      <c r="A653" s="2" t="s">
        <v>251</v>
      </c>
      <c r="C653" s="29"/>
      <c r="D653" s="23"/>
      <c r="E653" s="9"/>
      <c r="F653" s="9"/>
      <c r="G653" s="9">
        <v>26927946.973008569</v>
      </c>
      <c r="H653" s="9"/>
      <c r="I653" s="9">
        <v>26927946.973008569</v>
      </c>
    </row>
    <row r="654" spans="1:12" ht="11.25" thickTop="1">
      <c r="A654" s="1" t="s">
        <v>330</v>
      </c>
      <c r="C654" s="26"/>
      <c r="D654" s="20"/>
    </row>
    <row r="655" spans="1:12">
      <c r="A655" s="1" t="s">
        <v>331</v>
      </c>
      <c r="C655" s="26"/>
      <c r="D655" s="20"/>
    </row>
    <row r="656" spans="1:12">
      <c r="A656" s="2" t="s">
        <v>23</v>
      </c>
      <c r="B656" s="3"/>
      <c r="C656" s="25"/>
      <c r="D656" s="19"/>
      <c r="E656" s="3"/>
      <c r="F656" s="3"/>
      <c r="G656" s="3"/>
      <c r="H656" s="3"/>
      <c r="I656" s="3"/>
      <c r="J656" s="3"/>
      <c r="K656" s="3"/>
      <c r="L656" s="3" t="s">
        <v>322</v>
      </c>
    </row>
    <row r="658" spans="1:12" ht="33" customHeight="1">
      <c r="A658" s="6"/>
      <c r="B658" s="8" t="s">
        <v>32</v>
      </c>
      <c r="C658" s="6" t="s">
        <v>11</v>
      </c>
      <c r="D658" s="6" t="s">
        <v>251</v>
      </c>
    </row>
    <row r="659" spans="1:12">
      <c r="A659" s="1">
        <v>20</v>
      </c>
      <c r="B659" s="1" t="s">
        <v>49</v>
      </c>
      <c r="C659" s="7">
        <v>48539.710996605419</v>
      </c>
      <c r="D659" s="7">
        <v>48539.710996605419</v>
      </c>
      <c r="E659" s="7"/>
      <c r="F659" s="7"/>
      <c r="G659" s="7"/>
      <c r="H659" s="7"/>
      <c r="I659" s="7"/>
      <c r="J659" s="7"/>
      <c r="K659" s="7"/>
      <c r="L659" s="7"/>
    </row>
    <row r="660" spans="1:12">
      <c r="A660" s="1">
        <v>21</v>
      </c>
      <c r="B660" s="1" t="s">
        <v>50</v>
      </c>
      <c r="C660" s="1">
        <v>451.4482049535473</v>
      </c>
      <c r="D660" s="1">
        <v>451.4482049535473</v>
      </c>
    </row>
    <row r="661" spans="1:12">
      <c r="A661" s="1">
        <v>22</v>
      </c>
      <c r="B661" s="1" t="s">
        <v>51</v>
      </c>
      <c r="C661" s="1">
        <v>1751.6190352197636</v>
      </c>
      <c r="D661" s="1">
        <v>1751.6190352197636</v>
      </c>
    </row>
    <row r="662" spans="1:12">
      <c r="A662" s="1">
        <v>23</v>
      </c>
      <c r="B662" s="1" t="s">
        <v>52</v>
      </c>
      <c r="C662" s="1">
        <v>1083.4756918885134</v>
      </c>
      <c r="D662" s="1">
        <v>1083.4756918885134</v>
      </c>
    </row>
    <row r="663" spans="1:12">
      <c r="A663" s="1">
        <v>24</v>
      </c>
      <c r="B663" s="1" t="s">
        <v>53</v>
      </c>
      <c r="C663" s="1">
        <v>4026.9179881856417</v>
      </c>
      <c r="D663" s="1">
        <v>4026.9179881856417</v>
      </c>
    </row>
    <row r="664" spans="1:12">
      <c r="A664" s="1">
        <v>25</v>
      </c>
      <c r="B664" s="1" t="s">
        <v>54</v>
      </c>
      <c r="C664" s="1">
        <v>113349.61529973667</v>
      </c>
      <c r="D664" s="1">
        <v>113349.61529973667</v>
      </c>
    </row>
    <row r="665" spans="1:12">
      <c r="A665" s="1">
        <v>26</v>
      </c>
      <c r="B665" s="1" t="s">
        <v>55</v>
      </c>
      <c r="C665" s="1">
        <v>11647.36368780152</v>
      </c>
      <c r="D665" s="1">
        <v>11647.36368780152</v>
      </c>
    </row>
    <row r="666" spans="1:12">
      <c r="A666" s="1">
        <v>27</v>
      </c>
      <c r="B666" s="1" t="s">
        <v>56</v>
      </c>
      <c r="C666" s="1">
        <v>24649.071990463686</v>
      </c>
      <c r="D666" s="1">
        <v>24649.071990463686</v>
      </c>
    </row>
    <row r="667" spans="1:12">
      <c r="A667" s="1">
        <v>28</v>
      </c>
      <c r="B667" s="1" t="s">
        <v>57</v>
      </c>
      <c r="C667" s="1">
        <v>15277.007255628043</v>
      </c>
      <c r="D667" s="1">
        <v>15277.007255628043</v>
      </c>
    </row>
    <row r="668" spans="1:12">
      <c r="A668" s="1">
        <v>29</v>
      </c>
      <c r="B668" s="1" t="s">
        <v>58</v>
      </c>
      <c r="C668" s="1">
        <v>1101.5336200866557</v>
      </c>
      <c r="D668" s="1">
        <v>1101.5336200866557</v>
      </c>
    </row>
    <row r="669" spans="1:12">
      <c r="A669" s="1">
        <v>31</v>
      </c>
      <c r="B669" s="1" t="s">
        <v>60</v>
      </c>
      <c r="C669" s="1">
        <v>246319.16958675455</v>
      </c>
      <c r="D669" s="1">
        <v>246319.16958675455</v>
      </c>
    </row>
    <row r="670" spans="1:12">
      <c r="A670" s="1">
        <v>32</v>
      </c>
      <c r="B670" s="1" t="s">
        <v>61</v>
      </c>
      <c r="C670" s="1">
        <v>4604.7716905261832</v>
      </c>
      <c r="D670" s="1">
        <v>4604.7716905261832</v>
      </c>
    </row>
    <row r="671" spans="1:12">
      <c r="A671" s="1">
        <v>33</v>
      </c>
      <c r="B671" s="1" t="s">
        <v>62</v>
      </c>
      <c r="C671" s="1">
        <v>66344.82819997333</v>
      </c>
      <c r="D671" s="1">
        <v>66344.82819997333</v>
      </c>
    </row>
    <row r="672" spans="1:12">
      <c r="A672" s="1">
        <v>36</v>
      </c>
      <c r="B672" s="1" t="s">
        <v>65</v>
      </c>
      <c r="C672" s="1">
        <v>6013.2900899812503</v>
      </c>
      <c r="D672" s="1">
        <v>6013.2900899812503</v>
      </c>
    </row>
    <row r="673" spans="1:4">
      <c r="A673" s="1">
        <v>37</v>
      </c>
      <c r="B673" s="1" t="s">
        <v>66</v>
      </c>
      <c r="C673" s="1">
        <v>22274.454432408031</v>
      </c>
      <c r="D673" s="1">
        <v>22274.454432408031</v>
      </c>
    </row>
    <row r="674" spans="1:4">
      <c r="A674" s="1">
        <v>39</v>
      </c>
      <c r="B674" s="1" t="s">
        <v>68</v>
      </c>
      <c r="C674" s="1">
        <v>30382.46419337374</v>
      </c>
      <c r="D674" s="1">
        <v>30382.46419337374</v>
      </c>
    </row>
    <row r="675" spans="1:4">
      <c r="A675" s="1">
        <v>40</v>
      </c>
      <c r="B675" s="1" t="s">
        <v>69</v>
      </c>
      <c r="C675" s="1">
        <v>112392.54510523514</v>
      </c>
      <c r="D675" s="1">
        <v>112392.54510523514</v>
      </c>
    </row>
    <row r="676" spans="1:4">
      <c r="A676" s="1">
        <v>41</v>
      </c>
      <c r="B676" s="1" t="s">
        <v>70</v>
      </c>
      <c r="C676" s="1">
        <v>1435.6052917522804</v>
      </c>
      <c r="D676" s="1">
        <v>1435.6052917522804</v>
      </c>
    </row>
    <row r="677" spans="1:4">
      <c r="A677" s="1">
        <v>42</v>
      </c>
      <c r="B677" s="1" t="s">
        <v>71</v>
      </c>
      <c r="C677" s="1">
        <v>14076.155030451608</v>
      </c>
      <c r="D677" s="1">
        <v>14076.155030451608</v>
      </c>
    </row>
    <row r="678" spans="1:4">
      <c r="A678" s="1">
        <v>44</v>
      </c>
      <c r="B678" s="1" t="s">
        <v>73</v>
      </c>
      <c r="C678" s="1">
        <v>36.115856396283789</v>
      </c>
      <c r="D678" s="1">
        <v>36.115856396283789</v>
      </c>
    </row>
    <row r="679" spans="1:4">
      <c r="A679" s="1">
        <v>45</v>
      </c>
      <c r="B679" s="1" t="s">
        <v>74</v>
      </c>
      <c r="C679" s="1">
        <v>32386.89422336749</v>
      </c>
      <c r="D679" s="1">
        <v>32386.89422336749</v>
      </c>
    </row>
    <row r="680" spans="1:4">
      <c r="A680" s="1">
        <v>46</v>
      </c>
      <c r="B680" s="1" t="s">
        <v>75</v>
      </c>
      <c r="C680" s="1">
        <v>2835.0947271082769</v>
      </c>
      <c r="D680" s="1">
        <v>2835.0947271082769</v>
      </c>
    </row>
    <row r="681" spans="1:4">
      <c r="A681" s="1">
        <v>47</v>
      </c>
      <c r="B681" s="1" t="s">
        <v>76</v>
      </c>
      <c r="C681" s="1">
        <v>2961.5002244952707</v>
      </c>
      <c r="D681" s="1">
        <v>2961.5002244952707</v>
      </c>
    </row>
    <row r="682" spans="1:4">
      <c r="A682" s="1">
        <v>48</v>
      </c>
      <c r="B682" s="1" t="s">
        <v>77</v>
      </c>
      <c r="C682" s="1">
        <v>187585.75812229802</v>
      </c>
      <c r="D682" s="1">
        <v>187585.75812229802</v>
      </c>
    </row>
    <row r="683" spans="1:4">
      <c r="A683" s="1">
        <v>49</v>
      </c>
      <c r="B683" s="1" t="s">
        <v>78</v>
      </c>
      <c r="C683" s="1">
        <v>95688.961521953912</v>
      </c>
      <c r="D683" s="1">
        <v>95688.961521953912</v>
      </c>
    </row>
    <row r="684" spans="1:4">
      <c r="A684" s="1">
        <v>50</v>
      </c>
      <c r="B684" s="1" t="s">
        <v>79</v>
      </c>
      <c r="C684" s="1">
        <v>1038.3308713931588</v>
      </c>
      <c r="D684" s="1">
        <v>1038.3308713931588</v>
      </c>
    </row>
    <row r="685" spans="1:4">
      <c r="A685" s="1">
        <v>51</v>
      </c>
      <c r="B685" s="1" t="s">
        <v>80</v>
      </c>
      <c r="C685" s="1">
        <v>49406.491550116225</v>
      </c>
      <c r="D685" s="1">
        <v>49406.491550116225</v>
      </c>
    </row>
    <row r="686" spans="1:4">
      <c r="A686" s="1">
        <v>52</v>
      </c>
      <c r="B686" s="1" t="s">
        <v>81</v>
      </c>
      <c r="C686" s="1">
        <v>183324.08706753654</v>
      </c>
      <c r="D686" s="1">
        <v>183324.08706753654</v>
      </c>
    </row>
    <row r="687" spans="1:4">
      <c r="A687" s="1">
        <v>53</v>
      </c>
      <c r="B687" s="1" t="s">
        <v>82</v>
      </c>
      <c r="C687" s="1">
        <v>20044.300299937506</v>
      </c>
      <c r="D687" s="1">
        <v>20044.300299937506</v>
      </c>
    </row>
    <row r="688" spans="1:4">
      <c r="A688" s="1">
        <v>54</v>
      </c>
      <c r="B688" s="1" t="s">
        <v>83</v>
      </c>
      <c r="C688" s="1">
        <v>71825.409408109394</v>
      </c>
      <c r="D688" s="1">
        <v>71825.409408109394</v>
      </c>
    </row>
    <row r="689" spans="1:12">
      <c r="A689" s="1">
        <v>55</v>
      </c>
      <c r="B689" s="1" t="s">
        <v>84</v>
      </c>
      <c r="C689" s="1">
        <v>24549.753385373908</v>
      </c>
      <c r="D689" s="1">
        <v>24549.753385373908</v>
      </c>
    </row>
    <row r="690" spans="1:12">
      <c r="A690" s="1">
        <v>56</v>
      </c>
      <c r="B690" s="1" t="s">
        <v>85</v>
      </c>
      <c r="C690" s="1">
        <v>1065.4177636903717</v>
      </c>
      <c r="D690" s="1">
        <v>1065.4177636903717</v>
      </c>
    </row>
    <row r="691" spans="1:12">
      <c r="A691" s="1">
        <v>57</v>
      </c>
      <c r="B691" s="1" t="s">
        <v>86</v>
      </c>
      <c r="C691" s="1">
        <v>20567.980217683617</v>
      </c>
      <c r="D691" s="1">
        <v>20567.980217683617</v>
      </c>
    </row>
    <row r="692" spans="1:12">
      <c r="A692" s="1">
        <v>58</v>
      </c>
      <c r="B692" s="1" t="s">
        <v>87</v>
      </c>
      <c r="C692" s="1">
        <v>73983.512407069327</v>
      </c>
      <c r="D692" s="1">
        <v>73983.512407069327</v>
      </c>
    </row>
    <row r="693" spans="1:12">
      <c r="A693" s="1">
        <v>59</v>
      </c>
      <c r="B693" s="1" t="s">
        <v>88</v>
      </c>
      <c r="C693" s="1">
        <v>1309.1997943652873</v>
      </c>
      <c r="D693" s="1">
        <v>1309.1997943652873</v>
      </c>
    </row>
    <row r="694" spans="1:12">
      <c r="A694" s="1">
        <v>60</v>
      </c>
      <c r="B694" s="1" t="s">
        <v>89</v>
      </c>
      <c r="C694" s="1">
        <v>257686.63538748483</v>
      </c>
      <c r="D694" s="1">
        <v>257686.63538748483</v>
      </c>
    </row>
    <row r="695" spans="1:12">
      <c r="A695" s="1">
        <v>62</v>
      </c>
      <c r="B695" s="1" t="s">
        <v>91</v>
      </c>
      <c r="C695" s="1">
        <v>1612049.6873928173</v>
      </c>
      <c r="D695" s="1">
        <v>1612049.6873928173</v>
      </c>
    </row>
    <row r="696" spans="1:12">
      <c r="A696" s="1">
        <v>63</v>
      </c>
      <c r="B696" s="1" t="s">
        <v>92</v>
      </c>
      <c r="C696" s="1">
        <v>107029.34043038702</v>
      </c>
      <c r="D696" s="1">
        <v>107029.34043038702</v>
      </c>
    </row>
    <row r="697" spans="1:12">
      <c r="A697" s="1">
        <v>64</v>
      </c>
      <c r="B697" s="1" t="s">
        <v>93</v>
      </c>
      <c r="C697" s="1">
        <v>157365.81528270754</v>
      </c>
      <c r="D697" s="1">
        <v>157365.81528270754</v>
      </c>
    </row>
    <row r="698" spans="1:12">
      <c r="A698" s="1">
        <v>65</v>
      </c>
      <c r="B698" s="1" t="s">
        <v>94</v>
      </c>
      <c r="C698" s="1">
        <v>3819.2518139070103</v>
      </c>
      <c r="D698" s="1">
        <v>3819.2518139070103</v>
      </c>
    </row>
    <row r="699" spans="1:12">
      <c r="A699" s="1">
        <v>68</v>
      </c>
      <c r="B699" s="1" t="s">
        <v>97</v>
      </c>
      <c r="C699" s="1">
        <v>22211.25168371453</v>
      </c>
      <c r="D699" s="1">
        <v>22211.25168371453</v>
      </c>
    </row>
    <row r="701" spans="1:12">
      <c r="A701" s="2" t="s">
        <v>23</v>
      </c>
      <c r="B701" s="3"/>
      <c r="C701" s="3"/>
      <c r="D701" s="3"/>
      <c r="E701" s="3"/>
      <c r="F701" s="3"/>
      <c r="G701" s="3"/>
      <c r="H701" s="3"/>
      <c r="I701" s="3"/>
      <c r="J701" s="3"/>
      <c r="K701" s="3"/>
      <c r="L701" s="3" t="s">
        <v>322</v>
      </c>
    </row>
    <row r="703" spans="1:12" ht="33" customHeight="1">
      <c r="A703" s="6"/>
      <c r="B703" s="8" t="s">
        <v>32</v>
      </c>
      <c r="C703" s="6" t="s">
        <v>11</v>
      </c>
      <c r="D703" s="6" t="s">
        <v>251</v>
      </c>
    </row>
    <row r="704" spans="1:12">
      <c r="A704" s="1">
        <v>69</v>
      </c>
      <c r="B704" s="1" t="s">
        <v>98</v>
      </c>
      <c r="C704" s="7">
        <v>281956.49088578753</v>
      </c>
      <c r="D704" s="7">
        <v>281956.49088578753</v>
      </c>
      <c r="E704" s="7"/>
      <c r="F704" s="7"/>
      <c r="G704" s="7"/>
      <c r="H704" s="7"/>
      <c r="I704" s="7"/>
      <c r="J704" s="7"/>
      <c r="K704" s="7"/>
      <c r="L704" s="7"/>
    </row>
    <row r="705" spans="1:4">
      <c r="A705" s="1">
        <v>70</v>
      </c>
      <c r="B705" s="1" t="s">
        <v>99</v>
      </c>
      <c r="C705" s="1">
        <v>105115.20004138397</v>
      </c>
      <c r="D705" s="1">
        <v>105115.20004138397</v>
      </c>
    </row>
    <row r="706" spans="1:4">
      <c r="A706" s="1">
        <v>73</v>
      </c>
      <c r="B706" s="1" t="s">
        <v>102</v>
      </c>
      <c r="C706" s="1">
        <v>26211.082779602959</v>
      </c>
      <c r="D706" s="1">
        <v>26211.082779602959</v>
      </c>
    </row>
    <row r="707" spans="1:4">
      <c r="A707" s="1">
        <v>74</v>
      </c>
      <c r="B707" s="1" t="s">
        <v>103</v>
      </c>
      <c r="C707" s="1">
        <v>4839.5247571020273</v>
      </c>
      <c r="D707" s="1">
        <v>4839.5247571020273</v>
      </c>
    </row>
    <row r="708" spans="1:4">
      <c r="A708" s="1">
        <v>77</v>
      </c>
      <c r="B708" s="1" t="s">
        <v>106</v>
      </c>
      <c r="C708" s="1">
        <v>13272.577225634293</v>
      </c>
      <c r="D708" s="1">
        <v>13272.577225634293</v>
      </c>
    </row>
    <row r="709" spans="1:4">
      <c r="A709" s="1">
        <v>83</v>
      </c>
      <c r="B709" s="1" t="s">
        <v>112</v>
      </c>
      <c r="C709" s="1">
        <v>796282.40182526503</v>
      </c>
      <c r="D709" s="1">
        <v>796282.40182526503</v>
      </c>
    </row>
    <row r="710" spans="1:4">
      <c r="A710" s="1">
        <v>86</v>
      </c>
      <c r="B710" s="1" t="s">
        <v>115</v>
      </c>
      <c r="C710" s="1">
        <v>140454.56552514769</v>
      </c>
      <c r="D710" s="1">
        <v>140454.56552514769</v>
      </c>
    </row>
    <row r="711" spans="1:4">
      <c r="A711" s="1">
        <v>87</v>
      </c>
      <c r="B711" s="1" t="s">
        <v>116</v>
      </c>
      <c r="C711" s="1">
        <v>119001.74682575511</v>
      </c>
      <c r="D711" s="1">
        <v>119001.74682575511</v>
      </c>
    </row>
    <row r="712" spans="1:4">
      <c r="A712" s="1">
        <v>90</v>
      </c>
      <c r="B712" s="1" t="s">
        <v>119</v>
      </c>
      <c r="C712" s="1">
        <v>1083114.5333245508</v>
      </c>
      <c r="D712" s="1">
        <v>1083114.5333245508</v>
      </c>
    </row>
    <row r="713" spans="1:4">
      <c r="A713" s="1">
        <v>91</v>
      </c>
      <c r="B713" s="1" t="s">
        <v>120</v>
      </c>
      <c r="C713" s="1">
        <v>160476.29341483751</v>
      </c>
      <c r="D713" s="1">
        <v>160476.29341483751</v>
      </c>
    </row>
    <row r="714" spans="1:4">
      <c r="A714" s="1">
        <v>92</v>
      </c>
      <c r="B714" s="1" t="s">
        <v>121</v>
      </c>
      <c r="C714" s="1">
        <v>68836.822291316901</v>
      </c>
      <c r="D714" s="1">
        <v>68836.822291316901</v>
      </c>
    </row>
    <row r="715" spans="1:4">
      <c r="A715" s="1">
        <v>93</v>
      </c>
      <c r="B715" s="1" t="s">
        <v>122</v>
      </c>
      <c r="C715" s="1">
        <v>650.0854151331082</v>
      </c>
      <c r="D715" s="1">
        <v>650.0854151331082</v>
      </c>
    </row>
    <row r="716" spans="1:4">
      <c r="A716" s="1">
        <v>94</v>
      </c>
      <c r="B716" s="1" t="s">
        <v>123</v>
      </c>
      <c r="C716" s="1">
        <v>5706.3053106128382</v>
      </c>
      <c r="D716" s="1">
        <v>5706.3053106128382</v>
      </c>
    </row>
    <row r="717" spans="1:4">
      <c r="A717" s="1">
        <v>95</v>
      </c>
      <c r="B717" s="1" t="s">
        <v>124</v>
      </c>
      <c r="C717" s="1">
        <v>176534.3060650352</v>
      </c>
      <c r="D717" s="1">
        <v>176534.3060650352</v>
      </c>
    </row>
    <row r="718" spans="1:4">
      <c r="A718" s="1">
        <v>97</v>
      </c>
      <c r="B718" s="1" t="s">
        <v>126</v>
      </c>
      <c r="C718" s="1">
        <v>2094.7196709844598</v>
      </c>
      <c r="D718" s="1">
        <v>2094.7196709844598</v>
      </c>
    </row>
    <row r="719" spans="1:4">
      <c r="A719" s="1">
        <v>98</v>
      </c>
      <c r="B719" s="1" t="s">
        <v>127</v>
      </c>
      <c r="C719" s="1">
        <v>110767.33156740238</v>
      </c>
      <c r="D719" s="1">
        <v>110767.33156740238</v>
      </c>
    </row>
    <row r="720" spans="1:4">
      <c r="A720" s="1">
        <v>99</v>
      </c>
      <c r="B720" s="1" t="s">
        <v>128</v>
      </c>
      <c r="C720" s="1">
        <v>21868.151047949836</v>
      </c>
      <c r="D720" s="1">
        <v>21868.151047949836</v>
      </c>
    </row>
    <row r="721" spans="1:4">
      <c r="A721" s="1">
        <v>100</v>
      </c>
      <c r="B721" s="1" t="s">
        <v>129</v>
      </c>
      <c r="C721" s="1">
        <v>177897.6796439949</v>
      </c>
      <c r="D721" s="1">
        <v>177897.6796439949</v>
      </c>
    </row>
    <row r="722" spans="1:4">
      <c r="A722" s="1">
        <v>101</v>
      </c>
      <c r="B722" s="1" t="s">
        <v>130</v>
      </c>
      <c r="C722" s="1">
        <v>35799.842652816311</v>
      </c>
      <c r="D722" s="1">
        <v>35799.842652816311</v>
      </c>
    </row>
    <row r="723" spans="1:4">
      <c r="A723" s="1">
        <v>102</v>
      </c>
      <c r="B723" s="1" t="s">
        <v>131</v>
      </c>
      <c r="C723" s="1">
        <v>202194.62203459479</v>
      </c>
      <c r="D723" s="1">
        <v>202194.62203459479</v>
      </c>
    </row>
    <row r="724" spans="1:4">
      <c r="A724" s="1">
        <v>103</v>
      </c>
      <c r="B724" s="1" t="s">
        <v>132</v>
      </c>
      <c r="C724" s="1">
        <v>49243.97019633295</v>
      </c>
      <c r="D724" s="1">
        <v>49243.97019633295</v>
      </c>
    </row>
    <row r="725" spans="1:4">
      <c r="A725" s="1">
        <v>104</v>
      </c>
      <c r="B725" s="1" t="s">
        <v>133</v>
      </c>
      <c r="C725" s="1">
        <v>16685.525655083111</v>
      </c>
      <c r="D725" s="1">
        <v>16685.525655083111</v>
      </c>
    </row>
    <row r="726" spans="1:4">
      <c r="A726" s="1">
        <v>105</v>
      </c>
      <c r="B726" s="1" t="s">
        <v>134</v>
      </c>
      <c r="C726" s="1">
        <v>7918.4015148852195</v>
      </c>
      <c r="D726" s="1">
        <v>7918.4015148852195</v>
      </c>
    </row>
    <row r="727" spans="1:4">
      <c r="A727" s="1">
        <v>107</v>
      </c>
      <c r="B727" s="1" t="s">
        <v>136</v>
      </c>
      <c r="C727" s="1">
        <v>64159.818887998154</v>
      </c>
      <c r="D727" s="1">
        <v>64159.818887998154</v>
      </c>
    </row>
    <row r="728" spans="1:4">
      <c r="A728" s="1">
        <v>110</v>
      </c>
      <c r="B728" s="1" t="s">
        <v>139</v>
      </c>
      <c r="C728" s="1">
        <v>451.4482049535473</v>
      </c>
      <c r="D728" s="1">
        <v>451.4482049535473</v>
      </c>
    </row>
    <row r="729" spans="1:4">
      <c r="A729" s="1">
        <v>116</v>
      </c>
      <c r="B729" s="1" t="s">
        <v>145</v>
      </c>
      <c r="C729" s="1">
        <v>83933.250264963528</v>
      </c>
      <c r="D729" s="1">
        <v>83933.250264963528</v>
      </c>
    </row>
    <row r="730" spans="1:4">
      <c r="A730" s="1">
        <v>117</v>
      </c>
      <c r="B730" s="1" t="s">
        <v>146</v>
      </c>
      <c r="C730" s="1">
        <v>3774.1069934116554</v>
      </c>
      <c r="D730" s="1">
        <v>3774.1069934116554</v>
      </c>
    </row>
    <row r="731" spans="1:4">
      <c r="A731" s="1">
        <v>118</v>
      </c>
      <c r="B731" s="1" t="s">
        <v>147</v>
      </c>
      <c r="C731" s="1">
        <v>354522.27535002079</v>
      </c>
      <c r="D731" s="1">
        <v>354522.27535002079</v>
      </c>
    </row>
    <row r="732" spans="1:4">
      <c r="A732" s="1">
        <v>120</v>
      </c>
      <c r="B732" s="1" t="s">
        <v>149</v>
      </c>
      <c r="C732" s="1">
        <v>810295.3541070231</v>
      </c>
      <c r="D732" s="1">
        <v>810295.3541070231</v>
      </c>
    </row>
    <row r="733" spans="1:4">
      <c r="A733" s="1">
        <v>123</v>
      </c>
      <c r="B733" s="1" t="s">
        <v>152</v>
      </c>
      <c r="C733" s="1">
        <v>21019.428422637167</v>
      </c>
      <c r="D733" s="1">
        <v>21019.428422637167</v>
      </c>
    </row>
    <row r="734" spans="1:4">
      <c r="A734" s="1">
        <v>124</v>
      </c>
      <c r="B734" s="1" t="s">
        <v>153</v>
      </c>
      <c r="C734" s="1">
        <v>9191.4854528542237</v>
      </c>
      <c r="D734" s="1">
        <v>9191.4854528542237</v>
      </c>
    </row>
    <row r="735" spans="1:4">
      <c r="A735" s="1">
        <v>125</v>
      </c>
      <c r="B735" s="1" t="s">
        <v>154</v>
      </c>
      <c r="C735" s="1">
        <v>357962.31067176681</v>
      </c>
      <c r="D735" s="1">
        <v>357962.31067176681</v>
      </c>
    </row>
    <row r="736" spans="1:4">
      <c r="A736" s="1">
        <v>127</v>
      </c>
      <c r="B736" s="1" t="s">
        <v>156</v>
      </c>
      <c r="C736" s="1">
        <v>114857.45230428154</v>
      </c>
      <c r="D736" s="1">
        <v>114857.45230428154</v>
      </c>
    </row>
    <row r="737" spans="1:12">
      <c r="A737" s="1">
        <v>128</v>
      </c>
      <c r="B737" s="1" t="s">
        <v>157</v>
      </c>
      <c r="C737" s="1">
        <v>12604.433882303043</v>
      </c>
      <c r="D737" s="1">
        <v>12604.433882303043</v>
      </c>
    </row>
    <row r="738" spans="1:12">
      <c r="A738" s="1">
        <v>129</v>
      </c>
      <c r="B738" s="1" t="s">
        <v>158</v>
      </c>
      <c r="C738" s="1">
        <v>49961.772842209088</v>
      </c>
      <c r="D738" s="1">
        <v>49961.772842209088</v>
      </c>
    </row>
    <row r="739" spans="1:12">
      <c r="A739" s="1">
        <v>131</v>
      </c>
      <c r="B739" s="1" t="s">
        <v>160</v>
      </c>
      <c r="C739" s="1">
        <v>9480.412304024494</v>
      </c>
      <c r="D739" s="1">
        <v>9480.412304024494</v>
      </c>
    </row>
    <row r="740" spans="1:12">
      <c r="A740" s="1">
        <v>132</v>
      </c>
      <c r="B740" s="1" t="s">
        <v>161</v>
      </c>
      <c r="C740" s="1">
        <v>43952.997234277376</v>
      </c>
      <c r="D740" s="1">
        <v>43952.997234277376</v>
      </c>
    </row>
    <row r="741" spans="1:12">
      <c r="A741" s="1">
        <v>134</v>
      </c>
      <c r="B741" s="1" t="s">
        <v>163</v>
      </c>
      <c r="C741" s="1">
        <v>350820.40006940172</v>
      </c>
      <c r="D741" s="1">
        <v>350820.40006940172</v>
      </c>
    </row>
    <row r="742" spans="1:12">
      <c r="A742" s="1">
        <v>137</v>
      </c>
      <c r="B742" s="1" t="s">
        <v>166</v>
      </c>
      <c r="C742" s="1">
        <v>5364929.2069910653</v>
      </c>
      <c r="D742" s="1">
        <v>5364929.2069910653</v>
      </c>
    </row>
    <row r="743" spans="1:12">
      <c r="A743" s="1">
        <v>138</v>
      </c>
      <c r="B743" s="1" t="s">
        <v>167</v>
      </c>
      <c r="C743" s="1">
        <v>21254.181489213013</v>
      </c>
      <c r="D743" s="1">
        <v>21254.181489213013</v>
      </c>
    </row>
    <row r="744" spans="1:12">
      <c r="A744" s="1">
        <v>140</v>
      </c>
      <c r="B744" s="1" t="s">
        <v>169</v>
      </c>
      <c r="C744" s="1">
        <v>261433.65548859932</v>
      </c>
      <c r="D744" s="1">
        <v>261433.65548859932</v>
      </c>
    </row>
    <row r="746" spans="1:12">
      <c r="A746" s="2" t="s">
        <v>23</v>
      </c>
      <c r="B746" s="3"/>
      <c r="C746" s="3"/>
      <c r="D746" s="3"/>
      <c r="E746" s="3"/>
      <c r="F746" s="3"/>
      <c r="G746" s="3"/>
      <c r="H746" s="3"/>
      <c r="I746" s="3"/>
      <c r="J746" s="3"/>
      <c r="K746" s="3"/>
      <c r="L746" s="3" t="s">
        <v>322</v>
      </c>
    </row>
    <row r="748" spans="1:12" ht="33" customHeight="1">
      <c r="A748" s="6"/>
      <c r="B748" s="8" t="s">
        <v>32</v>
      </c>
      <c r="C748" s="6" t="s">
        <v>11</v>
      </c>
      <c r="D748" s="6" t="s">
        <v>251</v>
      </c>
    </row>
    <row r="749" spans="1:12">
      <c r="A749" s="1">
        <v>141</v>
      </c>
      <c r="B749" s="1" t="s">
        <v>170</v>
      </c>
      <c r="C749" s="7">
        <v>25831.866287441982</v>
      </c>
      <c r="D749" s="7">
        <v>25831.866287441982</v>
      </c>
      <c r="E749" s="7"/>
      <c r="F749" s="7"/>
      <c r="G749" s="7"/>
      <c r="H749" s="7"/>
      <c r="I749" s="7"/>
      <c r="J749" s="7"/>
      <c r="K749" s="7"/>
      <c r="L749" s="7"/>
    </row>
    <row r="750" spans="1:12">
      <c r="A750" s="1">
        <v>145</v>
      </c>
      <c r="B750" s="1" t="s">
        <v>174</v>
      </c>
      <c r="C750" s="1">
        <v>43754.360024097805</v>
      </c>
      <c r="D750" s="1">
        <v>43754.360024097805</v>
      </c>
    </row>
    <row r="751" spans="1:12">
      <c r="A751" s="1">
        <v>147</v>
      </c>
      <c r="B751" s="1" t="s">
        <v>176</v>
      </c>
      <c r="C751" s="1">
        <v>219737.89927908964</v>
      </c>
      <c r="D751" s="1">
        <v>219737.89927908964</v>
      </c>
    </row>
    <row r="752" spans="1:12">
      <c r="A752" s="1">
        <v>149</v>
      </c>
      <c r="B752" s="1" t="s">
        <v>178</v>
      </c>
      <c r="C752" s="1">
        <v>656839.08027921326</v>
      </c>
      <c r="D752" s="1">
        <v>656839.08027921326</v>
      </c>
    </row>
    <row r="753" spans="1:4">
      <c r="A753" s="1">
        <v>150</v>
      </c>
      <c r="B753" s="1" t="s">
        <v>179</v>
      </c>
      <c r="C753" s="1">
        <v>89910.424498548498</v>
      </c>
      <c r="D753" s="1">
        <v>89910.424498548498</v>
      </c>
    </row>
    <row r="754" spans="1:4">
      <c r="A754" s="1">
        <v>151</v>
      </c>
      <c r="B754" s="1" t="s">
        <v>180</v>
      </c>
      <c r="C754" s="1">
        <v>22662.699888668078</v>
      </c>
      <c r="D754" s="1">
        <v>22662.699888668078</v>
      </c>
    </row>
    <row r="755" spans="1:4">
      <c r="A755" s="1">
        <v>152</v>
      </c>
      <c r="B755" s="1" t="s">
        <v>181</v>
      </c>
      <c r="C755" s="1">
        <v>17552.306208593924</v>
      </c>
      <c r="D755" s="1">
        <v>17552.306208593924</v>
      </c>
    </row>
    <row r="756" spans="1:4">
      <c r="A756" s="1">
        <v>155</v>
      </c>
      <c r="B756" s="1" t="s">
        <v>184</v>
      </c>
      <c r="C756" s="1">
        <v>157943.66898504811</v>
      </c>
      <c r="D756" s="1">
        <v>157943.66898504811</v>
      </c>
    </row>
    <row r="757" spans="1:4">
      <c r="A757" s="1">
        <v>156</v>
      </c>
      <c r="B757" s="1" t="s">
        <v>185</v>
      </c>
      <c r="C757" s="1">
        <v>426167.10547614872</v>
      </c>
      <c r="D757" s="1">
        <v>426167.10547614872</v>
      </c>
    </row>
    <row r="758" spans="1:4">
      <c r="A758" s="1">
        <v>160</v>
      </c>
      <c r="B758" s="1" t="s">
        <v>189</v>
      </c>
      <c r="C758" s="1">
        <v>139009.93126929633</v>
      </c>
      <c r="D758" s="1">
        <v>139009.93126929633</v>
      </c>
    </row>
    <row r="759" spans="1:4">
      <c r="A759" s="1">
        <v>161</v>
      </c>
      <c r="B759" s="1" t="s">
        <v>190</v>
      </c>
      <c r="C759" s="1">
        <v>8749.0662119997487</v>
      </c>
      <c r="D759" s="1">
        <v>8749.0662119997487</v>
      </c>
    </row>
    <row r="760" spans="1:4">
      <c r="A760" s="1">
        <v>162</v>
      </c>
      <c r="B760" s="1" t="s">
        <v>191</v>
      </c>
      <c r="C760" s="1">
        <v>63256.922478091052</v>
      </c>
      <c r="D760" s="1">
        <v>63256.922478091052</v>
      </c>
    </row>
    <row r="761" spans="1:4">
      <c r="A761" s="1">
        <v>163</v>
      </c>
      <c r="B761" s="1" t="s">
        <v>192</v>
      </c>
      <c r="C761" s="1">
        <v>56268.504265410142</v>
      </c>
      <c r="D761" s="1">
        <v>56268.504265410142</v>
      </c>
    </row>
    <row r="762" spans="1:4">
      <c r="A762" s="1">
        <v>165</v>
      </c>
      <c r="B762" s="1" t="s">
        <v>194</v>
      </c>
      <c r="C762" s="1">
        <v>268981.8694754226</v>
      </c>
      <c r="D762" s="1">
        <v>268981.8694754226</v>
      </c>
    </row>
    <row r="763" spans="1:4">
      <c r="A763" s="1">
        <v>166</v>
      </c>
      <c r="B763" s="1" t="s">
        <v>195</v>
      </c>
      <c r="C763" s="1">
        <v>68620.127152939211</v>
      </c>
      <c r="D763" s="1">
        <v>68620.127152939211</v>
      </c>
    </row>
    <row r="764" spans="1:4">
      <c r="A764" s="1">
        <v>167</v>
      </c>
      <c r="B764" s="1" t="s">
        <v>196</v>
      </c>
      <c r="C764" s="1">
        <v>1058357.1137648982</v>
      </c>
      <c r="D764" s="1">
        <v>1058357.1137648982</v>
      </c>
    </row>
    <row r="765" spans="1:4">
      <c r="A765" s="1">
        <v>168</v>
      </c>
      <c r="B765" s="1" t="s">
        <v>197</v>
      </c>
      <c r="C765" s="1">
        <v>274146.4369400912</v>
      </c>
      <c r="D765" s="1">
        <v>274146.4369400912</v>
      </c>
    </row>
    <row r="766" spans="1:4">
      <c r="A766" s="1">
        <v>170</v>
      </c>
      <c r="B766" s="1" t="s">
        <v>199</v>
      </c>
      <c r="C766" s="1">
        <v>420632.35048341833</v>
      </c>
      <c r="D766" s="1">
        <v>420632.35048341833</v>
      </c>
    </row>
    <row r="767" spans="1:4">
      <c r="A767" s="1">
        <v>171</v>
      </c>
      <c r="B767" s="1" t="s">
        <v>200</v>
      </c>
      <c r="C767" s="1">
        <v>20008.18444354122</v>
      </c>
      <c r="D767" s="1">
        <v>20008.18444354122</v>
      </c>
    </row>
    <row r="768" spans="1:4">
      <c r="A768" s="1">
        <v>172</v>
      </c>
      <c r="B768" s="1" t="s">
        <v>201</v>
      </c>
      <c r="C768" s="1">
        <v>57667.993700766143</v>
      </c>
      <c r="D768" s="1">
        <v>57667.993700766143</v>
      </c>
    </row>
    <row r="769" spans="1:4">
      <c r="A769" s="1">
        <v>173</v>
      </c>
      <c r="B769" s="1" t="s">
        <v>202</v>
      </c>
      <c r="C769" s="1">
        <v>5417.3784594425679</v>
      </c>
      <c r="D769" s="1">
        <v>5417.3784594425679</v>
      </c>
    </row>
    <row r="770" spans="1:4">
      <c r="A770" s="1">
        <v>175</v>
      </c>
      <c r="B770" s="1" t="s">
        <v>204</v>
      </c>
      <c r="C770" s="1">
        <v>17498.132423999497</v>
      </c>
      <c r="D770" s="1">
        <v>17498.132423999497</v>
      </c>
    </row>
    <row r="771" spans="1:4">
      <c r="A771" s="1">
        <v>177</v>
      </c>
      <c r="B771" s="1" t="s">
        <v>206</v>
      </c>
      <c r="C771" s="1">
        <v>578124.57126351283</v>
      </c>
      <c r="D771" s="1">
        <v>578124.57126351283</v>
      </c>
    </row>
    <row r="772" spans="1:4">
      <c r="A772" s="1">
        <v>178</v>
      </c>
      <c r="B772" s="1" t="s">
        <v>207</v>
      </c>
      <c r="C772" s="1">
        <v>87617.067617384484</v>
      </c>
      <c r="D772" s="1">
        <v>87617.067617384484</v>
      </c>
    </row>
    <row r="773" spans="1:4">
      <c r="A773" s="1">
        <v>179</v>
      </c>
      <c r="B773" s="1" t="s">
        <v>208</v>
      </c>
      <c r="C773" s="1">
        <v>343245.09919028118</v>
      </c>
      <c r="D773" s="1">
        <v>343245.09919028118</v>
      </c>
    </row>
    <row r="774" spans="1:4">
      <c r="A774" s="1">
        <v>182</v>
      </c>
      <c r="B774" s="1" t="s">
        <v>211</v>
      </c>
      <c r="C774" s="1">
        <v>11430.668549423819</v>
      </c>
      <c r="D774" s="1">
        <v>11430.668549423819</v>
      </c>
    </row>
    <row r="775" spans="1:4">
      <c r="A775" s="1">
        <v>183</v>
      </c>
      <c r="B775" s="1" t="s">
        <v>212</v>
      </c>
      <c r="C775" s="1">
        <v>41894.393419689193</v>
      </c>
      <c r="D775" s="1">
        <v>41894.393419689193</v>
      </c>
    </row>
    <row r="776" spans="1:4">
      <c r="A776" s="1">
        <v>186</v>
      </c>
      <c r="B776" s="1" t="s">
        <v>215</v>
      </c>
      <c r="C776" s="1">
        <v>11087.567913659122</v>
      </c>
      <c r="D776" s="1">
        <v>11087.567913659122</v>
      </c>
    </row>
    <row r="777" spans="1:4">
      <c r="A777" s="1">
        <v>187</v>
      </c>
      <c r="B777" s="1" t="s">
        <v>216</v>
      </c>
      <c r="C777" s="1">
        <v>363731.81873107312</v>
      </c>
      <c r="D777" s="1">
        <v>363731.81873107312</v>
      </c>
    </row>
    <row r="778" spans="1:4">
      <c r="A778" s="1">
        <v>190</v>
      </c>
      <c r="B778" s="1" t="s">
        <v>219</v>
      </c>
      <c r="C778" s="1">
        <v>568951.14373885666</v>
      </c>
      <c r="D778" s="1">
        <v>568951.14373885666</v>
      </c>
    </row>
    <row r="779" spans="1:4">
      <c r="A779" s="1">
        <v>192</v>
      </c>
      <c r="B779" s="1" t="s">
        <v>221</v>
      </c>
      <c r="C779" s="1">
        <v>7602.387771417737</v>
      </c>
      <c r="D779" s="1">
        <v>7602.387771417737</v>
      </c>
    </row>
    <row r="780" spans="1:4">
      <c r="A780" s="1">
        <v>193</v>
      </c>
      <c r="B780" s="1" t="s">
        <v>222</v>
      </c>
      <c r="C780" s="1">
        <v>220974.86736066241</v>
      </c>
      <c r="D780" s="1">
        <v>220974.86736066241</v>
      </c>
    </row>
    <row r="781" spans="1:4">
      <c r="A781" s="1">
        <v>195</v>
      </c>
      <c r="B781" s="1" t="s">
        <v>224</v>
      </c>
      <c r="C781" s="1">
        <v>3011620.0042092134</v>
      </c>
      <c r="D781" s="1">
        <v>3011620.0042092134</v>
      </c>
    </row>
    <row r="782" spans="1:4">
      <c r="A782" s="1">
        <v>196</v>
      </c>
      <c r="B782" s="1" t="s">
        <v>225</v>
      </c>
      <c r="C782" s="1">
        <v>109115.03113727241</v>
      </c>
      <c r="D782" s="1">
        <v>109115.03113727241</v>
      </c>
    </row>
    <row r="783" spans="1:4">
      <c r="A783" s="1">
        <v>197</v>
      </c>
      <c r="B783" s="1" t="s">
        <v>226</v>
      </c>
      <c r="C783" s="1">
        <v>86307.867823019173</v>
      </c>
      <c r="D783" s="1">
        <v>86307.867823019173</v>
      </c>
    </row>
    <row r="784" spans="1:4">
      <c r="A784" s="1">
        <v>199</v>
      </c>
      <c r="B784" s="1" t="s">
        <v>228</v>
      </c>
      <c r="C784" s="1">
        <v>6627.2596487180745</v>
      </c>
      <c r="D784" s="1">
        <v>6627.2596487180745</v>
      </c>
    </row>
    <row r="785" spans="1:12">
      <c r="A785" s="1">
        <v>203</v>
      </c>
      <c r="B785" s="1" t="s">
        <v>232</v>
      </c>
      <c r="C785" s="1">
        <v>598006.350209667</v>
      </c>
      <c r="D785" s="1">
        <v>598006.350209667</v>
      </c>
    </row>
    <row r="786" spans="1:12">
      <c r="A786" s="1">
        <v>205</v>
      </c>
      <c r="B786" s="1" t="s">
        <v>234</v>
      </c>
      <c r="C786" s="1">
        <v>100519.45731495688</v>
      </c>
      <c r="D786" s="1">
        <v>100519.45731495688</v>
      </c>
    </row>
    <row r="787" spans="1:12">
      <c r="A787" s="1">
        <v>208</v>
      </c>
      <c r="B787" s="1" t="s">
        <v>237</v>
      </c>
      <c r="C787" s="1">
        <v>7963.5463353805753</v>
      </c>
      <c r="D787" s="1">
        <v>7963.5463353805753</v>
      </c>
    </row>
    <row r="788" spans="1:12">
      <c r="A788" s="1">
        <v>210</v>
      </c>
      <c r="B788" s="1" t="s">
        <v>239</v>
      </c>
      <c r="C788" s="1">
        <v>750984.08894022612</v>
      </c>
      <c r="D788" s="1">
        <v>750984.08894022612</v>
      </c>
    </row>
    <row r="789" spans="1:12">
      <c r="A789" s="1">
        <v>211</v>
      </c>
      <c r="B789" s="1" t="s">
        <v>240</v>
      </c>
      <c r="C789" s="1">
        <v>24269.85549830271</v>
      </c>
      <c r="D789" s="1">
        <v>24269.85549830271</v>
      </c>
    </row>
    <row r="791" spans="1:12">
      <c r="A791" s="2" t="s">
        <v>23</v>
      </c>
      <c r="B791" s="3"/>
      <c r="C791" s="3"/>
      <c r="D791" s="3"/>
      <c r="E791" s="3"/>
      <c r="F791" s="3"/>
      <c r="G791" s="3"/>
      <c r="H791" s="3"/>
      <c r="I791" s="3"/>
      <c r="J791" s="3"/>
      <c r="K791" s="3"/>
      <c r="L791" s="3" t="s">
        <v>322</v>
      </c>
    </row>
    <row r="793" spans="1:12" ht="33" customHeight="1">
      <c r="A793" s="6"/>
      <c r="B793" s="8" t="s">
        <v>32</v>
      </c>
      <c r="C793" s="6" t="s">
        <v>11</v>
      </c>
      <c r="D793" s="6" t="s">
        <v>251</v>
      </c>
    </row>
    <row r="794" spans="1:12">
      <c r="A794" s="1">
        <v>212</v>
      </c>
      <c r="B794" s="1" t="s">
        <v>241</v>
      </c>
      <c r="C794" s="7">
        <v>59356.409987292413</v>
      </c>
      <c r="D794" s="7">
        <v>59356.409987292413</v>
      </c>
      <c r="E794" s="7"/>
      <c r="F794" s="7"/>
      <c r="G794" s="7"/>
      <c r="H794" s="7"/>
      <c r="I794" s="7"/>
      <c r="J794" s="7"/>
      <c r="K794" s="7"/>
      <c r="L794" s="7"/>
    </row>
    <row r="795" spans="1:12">
      <c r="A795" s="1">
        <v>213</v>
      </c>
      <c r="B795" s="1" t="s">
        <v>242</v>
      </c>
      <c r="C795" s="1">
        <v>49894.055611466065</v>
      </c>
      <c r="D795" s="1">
        <v>49894.055611466065</v>
      </c>
    </row>
    <row r="796" spans="1:12">
      <c r="A796" s="1">
        <v>214</v>
      </c>
      <c r="B796" s="1" t="s">
        <v>243</v>
      </c>
      <c r="C796" s="1">
        <v>1896.0824608048988</v>
      </c>
      <c r="D796" s="1">
        <v>1896.0824608048988</v>
      </c>
    </row>
    <row r="797" spans="1:12">
      <c r="A797" s="1">
        <v>215</v>
      </c>
      <c r="B797" s="1" t="s">
        <v>244</v>
      </c>
      <c r="C797" s="1">
        <v>3774.1069934116554</v>
      </c>
      <c r="D797" s="1">
        <v>3774.1069934116554</v>
      </c>
    </row>
    <row r="798" spans="1:12">
      <c r="A798" s="1">
        <v>220</v>
      </c>
      <c r="B798" s="1" t="s">
        <v>249</v>
      </c>
      <c r="C798" s="1">
        <v>567921.84183156257</v>
      </c>
      <c r="D798" s="1">
        <v>567921.84183156257</v>
      </c>
    </row>
    <row r="800" spans="1:12" ht="12" customHeight="1" thickBot="1">
      <c r="A800" s="2" t="s">
        <v>251</v>
      </c>
      <c r="C800" s="9">
        <v>26927946.973008569</v>
      </c>
      <c r="D800" s="9">
        <v>26927946.973008569</v>
      </c>
      <c r="E800" s="7"/>
      <c r="F800" s="7"/>
      <c r="G800" s="7"/>
      <c r="H800" s="7"/>
      <c r="I800" s="7"/>
      <c r="J800" s="7"/>
      <c r="K800" s="7"/>
      <c r="L800" s="7"/>
    </row>
    <row r="842" spans="1:13">
      <c r="A842" s="2" t="s">
        <v>252</v>
      </c>
      <c r="B842" s="3"/>
      <c r="C842" s="3"/>
      <c r="D842" s="3"/>
      <c r="E842" s="3"/>
      <c r="F842" s="3"/>
      <c r="G842" s="3"/>
      <c r="H842" s="3"/>
      <c r="I842" s="3"/>
      <c r="J842" s="3"/>
      <c r="K842" s="3"/>
      <c r="L842" s="3" t="s">
        <v>332</v>
      </c>
    </row>
    <row r="843" spans="1:13">
      <c r="C843" s="7"/>
      <c r="D843" s="7"/>
      <c r="E843" s="7"/>
      <c r="F843" s="7"/>
      <c r="G843" s="7"/>
      <c r="H843" s="7"/>
      <c r="I843" s="7"/>
      <c r="J843" s="7"/>
      <c r="K843" s="7"/>
      <c r="L843" s="7"/>
    </row>
    <row r="844" spans="1:13" ht="33" customHeight="1">
      <c r="A844" s="10" t="s">
        <v>254</v>
      </c>
      <c r="B844" s="8"/>
      <c r="C844" s="6"/>
      <c r="D844" s="6" t="s">
        <v>255</v>
      </c>
      <c r="E844" s="6" t="s">
        <v>256</v>
      </c>
      <c r="F844" s="6" t="s">
        <v>14</v>
      </c>
      <c r="G844" s="5"/>
      <c r="H844" s="5"/>
      <c r="I844" s="5"/>
      <c r="J844" s="5"/>
      <c r="K844" s="5"/>
      <c r="L844" s="5"/>
    </row>
    <row r="845" spans="1:13">
      <c r="A845" s="1" t="s">
        <v>257</v>
      </c>
      <c r="C845" s="7"/>
      <c r="D845" s="7"/>
      <c r="E845" s="7"/>
      <c r="F845" s="7"/>
      <c r="G845" s="7"/>
      <c r="H845" s="7"/>
      <c r="I845" s="7"/>
      <c r="J845" s="7"/>
      <c r="K845" s="7"/>
      <c r="L845" s="7"/>
    </row>
    <row r="846" spans="1:13">
      <c r="B846" s="1" t="s">
        <v>258</v>
      </c>
      <c r="C846" s="1" t="s">
        <v>259</v>
      </c>
      <c r="D846" s="1">
        <v>0</v>
      </c>
      <c r="E846" s="1">
        <v>0</v>
      </c>
      <c r="F846" s="1">
        <v>0</v>
      </c>
    </row>
    <row r="847" spans="1:13">
      <c r="A847" s="13"/>
      <c r="B847" s="13" t="s">
        <v>260</v>
      </c>
      <c r="C847" s="13"/>
      <c r="D847" s="13"/>
      <c r="E847" s="13">
        <v>0</v>
      </c>
      <c r="F847" s="13">
        <v>0</v>
      </c>
      <c r="G847" s="13"/>
      <c r="H847" s="13"/>
      <c r="I847" s="13"/>
      <c r="J847" s="13"/>
      <c r="K847" s="13"/>
      <c r="L847" s="13"/>
      <c r="M847" s="13"/>
    </row>
    <row r="848" spans="1:13">
      <c r="B848" s="1" t="s">
        <v>261</v>
      </c>
      <c r="C848" s="1" t="s">
        <v>262</v>
      </c>
      <c r="D848" s="11">
        <v>0</v>
      </c>
      <c r="E848" s="11">
        <v>0</v>
      </c>
      <c r="F848" s="11">
        <v>0</v>
      </c>
    </row>
    <row r="849" spans="1:12">
      <c r="A849" s="1" t="s">
        <v>263</v>
      </c>
      <c r="D849" s="1">
        <v>0</v>
      </c>
      <c r="E849" s="1">
        <v>0</v>
      </c>
      <c r="F849" s="1">
        <v>0</v>
      </c>
    </row>
    <row r="851" spans="1:12">
      <c r="A851" s="1" t="s">
        <v>264</v>
      </c>
    </row>
    <row r="852" spans="1:12">
      <c r="B852" s="1" t="s">
        <v>323</v>
      </c>
      <c r="C852" s="1" t="s">
        <v>262</v>
      </c>
      <c r="D852" s="11">
        <v>0</v>
      </c>
      <c r="E852" s="11">
        <v>0</v>
      </c>
      <c r="F852" s="11">
        <v>0</v>
      </c>
    </row>
    <row r="853" spans="1:12">
      <c r="A853" s="1" t="s">
        <v>294</v>
      </c>
      <c r="D853" s="1">
        <v>0</v>
      </c>
      <c r="E853" s="1">
        <v>0</v>
      </c>
      <c r="F853" s="1">
        <v>0</v>
      </c>
    </row>
    <row r="855" spans="1:12">
      <c r="A855" s="2" t="s">
        <v>295</v>
      </c>
      <c r="D855" s="1">
        <v>0</v>
      </c>
      <c r="E855" s="1">
        <v>0</v>
      </c>
      <c r="F855" s="1">
        <v>0</v>
      </c>
    </row>
    <row r="857" spans="1:12">
      <c r="A857" s="1" t="s">
        <v>296</v>
      </c>
      <c r="D857" s="11"/>
      <c r="E857" s="11"/>
      <c r="F857" s="11"/>
    </row>
    <row r="858" spans="1:12">
      <c r="A858" s="1" t="s">
        <v>297</v>
      </c>
      <c r="D858" s="1">
        <v>0</v>
      </c>
      <c r="E858" s="1">
        <v>0</v>
      </c>
      <c r="F858" s="1">
        <v>0</v>
      </c>
    </row>
    <row r="860" spans="1:12">
      <c r="A860" s="2" t="s">
        <v>298</v>
      </c>
      <c r="D860" s="1">
        <v>0</v>
      </c>
      <c r="E860" s="1">
        <v>0</v>
      </c>
      <c r="F860" s="1">
        <v>0</v>
      </c>
    </row>
    <row r="862" spans="1:12">
      <c r="A862" s="1" t="s">
        <v>299</v>
      </c>
      <c r="E862" s="1">
        <v>0</v>
      </c>
      <c r="F862" s="1">
        <v>0</v>
      </c>
    </row>
    <row r="864" spans="1:12" ht="12" customHeight="1" thickBot="1">
      <c r="A864" s="2" t="s">
        <v>300</v>
      </c>
      <c r="C864" s="7"/>
      <c r="D864" s="9">
        <v>0</v>
      </c>
      <c r="E864" s="9"/>
      <c r="F864" s="9">
        <v>0</v>
      </c>
      <c r="G864" s="7"/>
      <c r="H864" s="7"/>
      <c r="I864" s="7"/>
      <c r="J864" s="7"/>
      <c r="K864" s="7"/>
      <c r="L864" s="7"/>
    </row>
    <row r="866" spans="1:12">
      <c r="A866" s="2" t="s">
        <v>324</v>
      </c>
      <c r="B866" s="3"/>
      <c r="C866" s="3"/>
      <c r="D866" s="3"/>
      <c r="E866" s="3"/>
      <c r="F866" s="3"/>
      <c r="G866" s="3"/>
      <c r="H866" s="3"/>
      <c r="I866" s="3"/>
      <c r="J866" s="3"/>
      <c r="K866" s="3"/>
      <c r="L866" s="3" t="s">
        <v>332</v>
      </c>
    </row>
    <row r="868" spans="1:12" ht="33" customHeight="1">
      <c r="A868" s="6"/>
      <c r="B868" s="8" t="s">
        <v>32</v>
      </c>
      <c r="C868" s="6" t="s">
        <v>325</v>
      </c>
      <c r="D868" s="6" t="s">
        <v>326</v>
      </c>
      <c r="E868" s="6" t="s">
        <v>14</v>
      </c>
    </row>
    <row r="869" spans="1:12">
      <c r="A869" s="1">
        <v>1</v>
      </c>
      <c r="B869" s="1" t="s">
        <v>9</v>
      </c>
      <c r="C869" s="7">
        <v>21179.939239832958</v>
      </c>
      <c r="D869" s="7">
        <v>0</v>
      </c>
      <c r="E869" s="7">
        <v>21179.939239832958</v>
      </c>
      <c r="F869" s="7"/>
      <c r="G869" s="7"/>
      <c r="H869" s="7"/>
      <c r="I869" s="7"/>
      <c r="J869" s="7"/>
      <c r="K869" s="7"/>
      <c r="L869" s="7"/>
    </row>
    <row r="870" spans="1:12">
      <c r="A870" s="1">
        <v>1</v>
      </c>
      <c r="B870" s="1" t="s">
        <v>14</v>
      </c>
      <c r="C870" s="1">
        <v>246407.44859216042</v>
      </c>
      <c r="D870" s="1">
        <v>0</v>
      </c>
      <c r="E870" s="1">
        <v>246407.44859216042</v>
      </c>
    </row>
    <row r="871" spans="1:12">
      <c r="B871" s="1" t="s">
        <v>327</v>
      </c>
      <c r="C871" s="1">
        <v>267587.3878319934</v>
      </c>
      <c r="D871" s="1">
        <v>0</v>
      </c>
      <c r="E871" s="1">
        <v>267587.3878319934</v>
      </c>
    </row>
    <row r="873" spans="1:12">
      <c r="A873" s="2" t="s">
        <v>328</v>
      </c>
      <c r="C873" s="12">
        <v>267587.3878319934</v>
      </c>
      <c r="D873" s="12">
        <v>0</v>
      </c>
      <c r="E873" s="12">
        <v>267587.3878319934</v>
      </c>
    </row>
    <row r="875" spans="1:12" ht="12" customHeight="1" thickBot="1">
      <c r="A875" s="2" t="s">
        <v>329</v>
      </c>
      <c r="C875" s="9"/>
      <c r="D875" s="9">
        <v>267587.3878319934</v>
      </c>
      <c r="E875" s="9">
        <v>267587.3878319934</v>
      </c>
      <c r="F875" s="7"/>
      <c r="G875" s="7"/>
      <c r="H875" s="7"/>
      <c r="I875" s="7"/>
      <c r="J875" s="7"/>
      <c r="K875" s="7"/>
      <c r="L875" s="7"/>
    </row>
    <row r="876" spans="1:12" ht="11.25" thickTop="1">
      <c r="C876" s="24"/>
      <c r="D876" s="24"/>
      <c r="E876" s="24">
        <v>1.0000014493678444</v>
      </c>
      <c r="F876" s="24"/>
      <c r="G876" s="24"/>
      <c r="H876" s="24"/>
      <c r="I876" s="24"/>
      <c r="J876" s="24"/>
      <c r="K876" s="24"/>
      <c r="L876" s="24"/>
    </row>
    <row r="877" spans="1:12">
      <c r="A877" s="2" t="s">
        <v>318</v>
      </c>
      <c r="B877" s="3"/>
      <c r="C877" s="14"/>
      <c r="D877" s="19"/>
      <c r="E877" s="3"/>
      <c r="F877" s="3"/>
      <c r="G877" s="3"/>
      <c r="H877" s="3"/>
      <c r="I877" s="3"/>
      <c r="J877" s="3"/>
      <c r="K877" s="3"/>
      <c r="L877" s="3" t="s">
        <v>332</v>
      </c>
    </row>
    <row r="878" spans="1:12">
      <c r="C878" s="15"/>
      <c r="D878" s="20"/>
    </row>
    <row r="879" spans="1:12" ht="33" customHeight="1">
      <c r="A879" s="8"/>
      <c r="B879" s="6" t="s">
        <v>32</v>
      </c>
      <c r="C879" s="16" t="s">
        <v>306</v>
      </c>
      <c r="D879" s="21" t="s">
        <v>307</v>
      </c>
      <c r="E879" s="6" t="s">
        <v>308</v>
      </c>
      <c r="F879" s="6" t="s">
        <v>309</v>
      </c>
      <c r="G879" s="6" t="s">
        <v>310</v>
      </c>
      <c r="H879" s="6" t="s">
        <v>311</v>
      </c>
      <c r="I879" s="6" t="s">
        <v>251</v>
      </c>
    </row>
    <row r="880" spans="1:12">
      <c r="A880" s="1">
        <v>5</v>
      </c>
      <c r="B880" s="1" t="s">
        <v>33</v>
      </c>
      <c r="C880" s="15">
        <v>15</v>
      </c>
      <c r="D880" s="20">
        <v>0.27777777777777779</v>
      </c>
      <c r="E880" s="7">
        <v>74329.8299533315</v>
      </c>
      <c r="F880" s="7">
        <v>0</v>
      </c>
      <c r="G880" s="7">
        <v>74329.8299533315</v>
      </c>
      <c r="H880" s="7">
        <v>0</v>
      </c>
      <c r="I880" s="7">
        <v>74329.8299533315</v>
      </c>
      <c r="J880" s="7"/>
      <c r="K880" s="7"/>
      <c r="L880" s="7"/>
    </row>
    <row r="881" spans="1:12">
      <c r="A881" s="1">
        <v>7</v>
      </c>
      <c r="B881" s="1" t="s">
        <v>35</v>
      </c>
      <c r="C881" s="15">
        <v>5</v>
      </c>
      <c r="D881" s="20">
        <v>9.2592592592592601E-2</v>
      </c>
      <c r="E881" s="1">
        <v>24776.609984443832</v>
      </c>
      <c r="F881" s="1">
        <v>0</v>
      </c>
      <c r="G881" s="1">
        <v>24776.609984443832</v>
      </c>
      <c r="H881" s="1">
        <v>0</v>
      </c>
      <c r="I881" s="1">
        <v>24776.609984443832</v>
      </c>
    </row>
    <row r="882" spans="1:12">
      <c r="A882" s="1">
        <v>10</v>
      </c>
      <c r="B882" s="1" t="s">
        <v>38</v>
      </c>
      <c r="C882" s="15">
        <v>18</v>
      </c>
      <c r="D882" s="20">
        <v>0.33333333333333337</v>
      </c>
      <c r="E882" s="1">
        <v>89195.7959439978</v>
      </c>
      <c r="F882" s="1">
        <v>0</v>
      </c>
      <c r="G882" s="1">
        <v>89195.7959439978</v>
      </c>
      <c r="H882" s="1">
        <v>0</v>
      </c>
      <c r="I882" s="1">
        <v>89195.7959439978</v>
      </c>
    </row>
    <row r="883" spans="1:12">
      <c r="A883" s="1">
        <v>11</v>
      </c>
      <c r="B883" s="1" t="s">
        <v>39</v>
      </c>
      <c r="C883" s="15">
        <v>2</v>
      </c>
      <c r="D883" s="20">
        <v>3.7037037037037035E-2</v>
      </c>
      <c r="E883" s="1">
        <v>9910.643993777534</v>
      </c>
      <c r="F883" s="1">
        <v>0</v>
      </c>
      <c r="G883" s="1">
        <v>9910.643993777534</v>
      </c>
      <c r="H883" s="1">
        <v>0</v>
      </c>
      <c r="I883" s="1">
        <v>9910.643993777534</v>
      </c>
    </row>
    <row r="884" spans="1:12">
      <c r="A884" s="1">
        <v>12</v>
      </c>
      <c r="B884" s="1" t="s">
        <v>40</v>
      </c>
      <c r="C884" s="15">
        <v>9</v>
      </c>
      <c r="D884" s="20">
        <v>0.16666666666666669</v>
      </c>
      <c r="E884" s="1">
        <v>44597.897971998893</v>
      </c>
      <c r="F884" s="1">
        <v>0</v>
      </c>
      <c r="G884" s="1">
        <v>44597.897971998893</v>
      </c>
      <c r="H884" s="1">
        <v>0</v>
      </c>
      <c r="I884" s="1">
        <v>44597.897971998893</v>
      </c>
    </row>
    <row r="885" spans="1:12">
      <c r="A885" s="1">
        <v>17</v>
      </c>
      <c r="B885" s="1" t="s">
        <v>46</v>
      </c>
      <c r="C885" s="15">
        <v>1</v>
      </c>
      <c r="D885" s="20">
        <v>1.8518518518518521E-2</v>
      </c>
      <c r="E885" s="1">
        <v>4955.3219968887661</v>
      </c>
      <c r="F885" s="1">
        <v>0</v>
      </c>
      <c r="G885" s="1">
        <v>4955.3219968887661</v>
      </c>
      <c r="H885" s="1">
        <v>0</v>
      </c>
      <c r="I885" s="1">
        <v>4955.3219968887661</v>
      </c>
    </row>
    <row r="886" spans="1:12">
      <c r="A886" s="1">
        <v>19</v>
      </c>
      <c r="B886" s="1" t="s">
        <v>48</v>
      </c>
      <c r="C886" s="15">
        <v>4</v>
      </c>
      <c r="D886" s="20">
        <v>7.4074074074074084E-2</v>
      </c>
      <c r="E886" s="1">
        <v>19821.287987555068</v>
      </c>
      <c r="F886" s="1">
        <v>0</v>
      </c>
      <c r="G886" s="1">
        <v>19821.287987555068</v>
      </c>
      <c r="H886" s="1">
        <v>0</v>
      </c>
      <c r="I886" s="1">
        <v>19821.287987555068</v>
      </c>
    </row>
    <row r="887" spans="1:12">
      <c r="C887" s="15"/>
      <c r="D887" s="20"/>
    </row>
    <row r="888" spans="1:12">
      <c r="A888" s="2" t="s">
        <v>312</v>
      </c>
      <c r="C888" s="17">
        <v>54</v>
      </c>
      <c r="D888" s="22">
        <v>1</v>
      </c>
      <c r="E888" s="12">
        <v>267587.3878319934</v>
      </c>
      <c r="F888" s="12">
        <v>0</v>
      </c>
      <c r="G888" s="12">
        <v>267587.3878319934</v>
      </c>
      <c r="H888" s="12">
        <v>0</v>
      </c>
      <c r="I888" s="12">
        <v>267587.3878319934</v>
      </c>
    </row>
    <row r="889" spans="1:12">
      <c r="C889" s="15"/>
      <c r="D889" s="20"/>
    </row>
    <row r="890" spans="1:12">
      <c r="A890" s="1" t="s">
        <v>313</v>
      </c>
      <c r="C890" s="15"/>
      <c r="D890" s="20"/>
      <c r="G890" s="1">
        <v>0</v>
      </c>
      <c r="I890" s="1">
        <v>0</v>
      </c>
    </row>
    <row r="891" spans="1:12">
      <c r="C891" s="15"/>
      <c r="D891" s="20"/>
    </row>
    <row r="892" spans="1:12" ht="12" customHeight="1" thickBot="1">
      <c r="A892" s="2" t="s">
        <v>251</v>
      </c>
      <c r="C892" s="18"/>
      <c r="D892" s="23"/>
      <c r="E892" s="9"/>
      <c r="F892" s="9"/>
      <c r="G892" s="9">
        <v>267587.3878319934</v>
      </c>
      <c r="H892" s="9"/>
      <c r="I892" s="9">
        <v>267587.3878319934</v>
      </c>
    </row>
    <row r="893" spans="1:12" ht="11.25" thickTop="1">
      <c r="A893" s="1" t="s">
        <v>494</v>
      </c>
      <c r="C893" s="15"/>
      <c r="D893" s="20"/>
    </row>
    <row r="894" spans="1:12">
      <c r="A894" s="1" t="s">
        <v>333</v>
      </c>
      <c r="C894" s="15"/>
      <c r="D894" s="20"/>
    </row>
    <row r="895" spans="1:12">
      <c r="A895" s="2" t="s">
        <v>23</v>
      </c>
      <c r="B895" s="3"/>
      <c r="C895" s="14"/>
      <c r="D895" s="19"/>
      <c r="E895" s="3"/>
      <c r="F895" s="3"/>
      <c r="G895" s="3"/>
      <c r="H895" s="3"/>
      <c r="I895" s="3"/>
      <c r="J895" s="3"/>
      <c r="K895" s="3"/>
      <c r="L895" s="3" t="s">
        <v>332</v>
      </c>
    </row>
    <row r="897" spans="1:12" ht="33" customHeight="1">
      <c r="A897" s="6"/>
      <c r="B897" s="8" t="s">
        <v>32</v>
      </c>
      <c r="C897" s="6" t="s">
        <v>14</v>
      </c>
      <c r="D897" s="6" t="s">
        <v>251</v>
      </c>
    </row>
    <row r="898" spans="1:12">
      <c r="A898" s="1">
        <v>5</v>
      </c>
      <c r="B898" s="1" t="s">
        <v>33</v>
      </c>
      <c r="C898" s="7">
        <v>74329.8299533315</v>
      </c>
      <c r="D898" s="7">
        <v>74329.8299533315</v>
      </c>
      <c r="E898" s="7"/>
      <c r="F898" s="7"/>
      <c r="G898" s="7"/>
      <c r="H898" s="7"/>
      <c r="I898" s="7"/>
      <c r="J898" s="7"/>
      <c r="K898" s="7"/>
      <c r="L898" s="7"/>
    </row>
    <row r="899" spans="1:12">
      <c r="A899" s="1">
        <v>7</v>
      </c>
      <c r="B899" s="1" t="s">
        <v>35</v>
      </c>
      <c r="C899" s="1">
        <v>24776.609984443832</v>
      </c>
      <c r="D899" s="1">
        <v>24776.609984443832</v>
      </c>
    </row>
    <row r="900" spans="1:12">
      <c r="A900" s="1">
        <v>10</v>
      </c>
      <c r="B900" s="1" t="s">
        <v>38</v>
      </c>
      <c r="C900" s="1">
        <v>89195.7959439978</v>
      </c>
      <c r="D900" s="1">
        <v>89195.7959439978</v>
      </c>
    </row>
    <row r="901" spans="1:12">
      <c r="A901" s="1">
        <v>11</v>
      </c>
      <c r="B901" s="1" t="s">
        <v>39</v>
      </c>
      <c r="C901" s="1">
        <v>9910.643993777534</v>
      </c>
      <c r="D901" s="1">
        <v>9910.643993777534</v>
      </c>
    </row>
    <row r="902" spans="1:12">
      <c r="A902" s="1">
        <v>12</v>
      </c>
      <c r="B902" s="1" t="s">
        <v>40</v>
      </c>
      <c r="C902" s="1">
        <v>44597.897971998893</v>
      </c>
      <c r="D902" s="1">
        <v>44597.897971998893</v>
      </c>
    </row>
    <row r="903" spans="1:12">
      <c r="A903" s="1">
        <v>17</v>
      </c>
      <c r="B903" s="1" t="s">
        <v>46</v>
      </c>
      <c r="C903" s="1">
        <v>4955.3219968887661</v>
      </c>
      <c r="D903" s="1">
        <v>4955.3219968887661</v>
      </c>
    </row>
    <row r="904" spans="1:12">
      <c r="A904" s="1">
        <v>19</v>
      </c>
      <c r="B904" s="1" t="s">
        <v>48</v>
      </c>
      <c r="C904" s="1">
        <v>19821.287987555068</v>
      </c>
      <c r="D904" s="1">
        <v>19821.287987555068</v>
      </c>
    </row>
    <row r="906" spans="1:12" ht="12" customHeight="1" thickBot="1">
      <c r="A906" s="2" t="s">
        <v>251</v>
      </c>
      <c r="C906" s="9">
        <v>267587.3878319934</v>
      </c>
      <c r="D906" s="9">
        <v>267587.3878319934</v>
      </c>
      <c r="E906" s="7"/>
      <c r="F906" s="7"/>
      <c r="G906" s="7"/>
      <c r="H906" s="7"/>
      <c r="I906" s="7"/>
      <c r="J906" s="7"/>
      <c r="K906" s="7"/>
      <c r="L906" s="7"/>
    </row>
    <row r="948" spans="1:13">
      <c r="A948" s="2" t="s">
        <v>252</v>
      </c>
      <c r="B948" s="3"/>
      <c r="C948" s="3"/>
      <c r="D948" s="3"/>
      <c r="E948" s="3"/>
      <c r="F948" s="3"/>
      <c r="G948" s="3"/>
      <c r="H948" s="3"/>
      <c r="I948" s="3"/>
      <c r="J948" s="3"/>
      <c r="K948" s="3"/>
      <c r="L948" s="3" t="s">
        <v>334</v>
      </c>
    </row>
    <row r="949" spans="1:13">
      <c r="C949" s="7"/>
      <c r="D949" s="7"/>
      <c r="E949" s="7"/>
      <c r="F949" s="7"/>
      <c r="G949" s="7"/>
      <c r="H949" s="7"/>
      <c r="I949" s="7"/>
      <c r="J949" s="7"/>
      <c r="K949" s="7"/>
      <c r="L949" s="7"/>
    </row>
    <row r="950" spans="1:13" ht="33" customHeight="1">
      <c r="A950" s="10" t="s">
        <v>254</v>
      </c>
      <c r="B950" s="8"/>
      <c r="C950" s="6"/>
      <c r="D950" s="6" t="s">
        <v>255</v>
      </c>
      <c r="E950" s="6" t="s">
        <v>256</v>
      </c>
      <c r="F950" s="6" t="s">
        <v>16</v>
      </c>
      <c r="G950" s="5"/>
      <c r="H950" s="5"/>
      <c r="I950" s="5"/>
      <c r="J950" s="5"/>
      <c r="K950" s="5"/>
      <c r="L950" s="5"/>
    </row>
    <row r="951" spans="1:13">
      <c r="A951" s="1" t="s">
        <v>257</v>
      </c>
      <c r="C951" s="7"/>
      <c r="D951" s="7"/>
      <c r="E951" s="7"/>
      <c r="F951" s="7"/>
      <c r="G951" s="7"/>
      <c r="H951" s="7"/>
      <c r="I951" s="7"/>
      <c r="J951" s="7"/>
      <c r="K951" s="7"/>
      <c r="L951" s="7"/>
    </row>
    <row r="952" spans="1:13">
      <c r="B952" s="1" t="s">
        <v>258</v>
      </c>
      <c r="C952" s="1" t="s">
        <v>259</v>
      </c>
      <c r="D952" s="1">
        <v>0</v>
      </c>
      <c r="E952" s="1">
        <v>0</v>
      </c>
      <c r="F952" s="1">
        <v>0</v>
      </c>
    </row>
    <row r="953" spans="1:13">
      <c r="A953" s="13"/>
      <c r="B953" s="13" t="s">
        <v>260</v>
      </c>
      <c r="C953" s="13"/>
      <c r="D953" s="13"/>
      <c r="E953" s="13">
        <v>0</v>
      </c>
      <c r="F953" s="13">
        <v>0</v>
      </c>
      <c r="G953" s="13"/>
      <c r="H953" s="13"/>
      <c r="I953" s="13"/>
      <c r="J953" s="13"/>
      <c r="K953" s="13"/>
      <c r="L953" s="13"/>
      <c r="M953" s="13"/>
    </row>
    <row r="954" spans="1:13">
      <c r="B954" s="1" t="s">
        <v>261</v>
      </c>
      <c r="C954" s="1" t="s">
        <v>262</v>
      </c>
      <c r="D954" s="11">
        <v>0</v>
      </c>
      <c r="E954" s="11">
        <v>0</v>
      </c>
      <c r="F954" s="11">
        <v>0</v>
      </c>
    </row>
    <row r="955" spans="1:13">
      <c r="A955" s="1" t="s">
        <v>263</v>
      </c>
      <c r="D955" s="1">
        <v>0</v>
      </c>
      <c r="E955" s="1">
        <v>0</v>
      </c>
      <c r="F955" s="1">
        <v>0</v>
      </c>
    </row>
    <row r="957" spans="1:13">
      <c r="A957" s="1" t="s">
        <v>264</v>
      </c>
    </row>
    <row r="958" spans="1:13">
      <c r="B958" s="1" t="s">
        <v>323</v>
      </c>
      <c r="C958" s="1" t="s">
        <v>262</v>
      </c>
      <c r="D958" s="11">
        <v>0</v>
      </c>
      <c r="E958" s="11">
        <v>0</v>
      </c>
      <c r="F958" s="11">
        <v>0</v>
      </c>
    </row>
    <row r="959" spans="1:13">
      <c r="A959" s="1" t="s">
        <v>294</v>
      </c>
      <c r="D959" s="1">
        <v>0</v>
      </c>
      <c r="E959" s="1">
        <v>0</v>
      </c>
      <c r="F959" s="1">
        <v>0</v>
      </c>
    </row>
    <row r="961" spans="1:12">
      <c r="A961" s="2" t="s">
        <v>295</v>
      </c>
      <c r="D961" s="1">
        <v>0</v>
      </c>
      <c r="E961" s="1">
        <v>0</v>
      </c>
      <c r="F961" s="1">
        <v>0</v>
      </c>
    </row>
    <row r="963" spans="1:12">
      <c r="A963" s="1" t="s">
        <v>296</v>
      </c>
      <c r="D963" s="11"/>
      <c r="E963" s="11"/>
      <c r="F963" s="11"/>
    </row>
    <row r="964" spans="1:12">
      <c r="A964" s="1" t="s">
        <v>297</v>
      </c>
      <c r="D964" s="1">
        <v>0</v>
      </c>
      <c r="E964" s="1">
        <v>0</v>
      </c>
      <c r="F964" s="1">
        <v>0</v>
      </c>
    </row>
    <row r="966" spans="1:12">
      <c r="A966" s="2" t="s">
        <v>298</v>
      </c>
      <c r="D966" s="1">
        <v>0</v>
      </c>
      <c r="E966" s="1">
        <v>0</v>
      </c>
      <c r="F966" s="1">
        <v>0</v>
      </c>
    </row>
    <row r="968" spans="1:12">
      <c r="A968" s="1" t="s">
        <v>299</v>
      </c>
      <c r="E968" s="1">
        <v>0</v>
      </c>
      <c r="F968" s="1">
        <v>0</v>
      </c>
    </row>
    <row r="970" spans="1:12" ht="12" customHeight="1" thickBot="1">
      <c r="A970" s="2" t="s">
        <v>300</v>
      </c>
      <c r="C970" s="7"/>
      <c r="D970" s="9">
        <v>0</v>
      </c>
      <c r="E970" s="9"/>
      <c r="F970" s="9">
        <v>0</v>
      </c>
      <c r="G970" s="7"/>
      <c r="H970" s="7"/>
      <c r="I970" s="7"/>
      <c r="J970" s="7"/>
      <c r="K970" s="7"/>
      <c r="L970" s="7"/>
    </row>
    <row r="972" spans="1:12">
      <c r="A972" s="2" t="s">
        <v>324</v>
      </c>
      <c r="B972" s="3"/>
      <c r="C972" s="3"/>
      <c r="D972" s="3"/>
      <c r="E972" s="3"/>
      <c r="F972" s="3"/>
      <c r="G972" s="3"/>
      <c r="H972" s="3"/>
      <c r="I972" s="3"/>
      <c r="J972" s="3"/>
      <c r="K972" s="3"/>
      <c r="L972" s="3" t="s">
        <v>334</v>
      </c>
    </row>
    <row r="974" spans="1:12" ht="33" customHeight="1">
      <c r="A974" s="6"/>
      <c r="B974" s="8" t="s">
        <v>32</v>
      </c>
      <c r="C974" s="6" t="s">
        <v>325</v>
      </c>
      <c r="D974" s="6" t="s">
        <v>326</v>
      </c>
      <c r="E974" s="6" t="s">
        <v>16</v>
      </c>
    </row>
    <row r="975" spans="1:12">
      <c r="A975" s="1">
        <v>1</v>
      </c>
      <c r="B975" s="1" t="s">
        <v>9</v>
      </c>
      <c r="C975" s="7">
        <v>19351.880455347669</v>
      </c>
      <c r="D975" s="7">
        <v>0</v>
      </c>
      <c r="E975" s="7">
        <v>19351.880455347669</v>
      </c>
      <c r="F975" s="7"/>
      <c r="G975" s="7"/>
      <c r="H975" s="7"/>
      <c r="I975" s="7"/>
      <c r="J975" s="7"/>
      <c r="K975" s="7"/>
      <c r="L975" s="7"/>
    </row>
    <row r="976" spans="1:12">
      <c r="A976" s="1">
        <v>1</v>
      </c>
      <c r="B976" s="1" t="s">
        <v>16</v>
      </c>
      <c r="C976" s="1">
        <v>225139.80963149935</v>
      </c>
      <c r="D976" s="1">
        <v>0</v>
      </c>
      <c r="E976" s="1">
        <v>225139.80963149935</v>
      </c>
    </row>
    <row r="977" spans="1:12">
      <c r="B977" s="1" t="s">
        <v>327</v>
      </c>
      <c r="C977" s="1">
        <v>244491.690086847</v>
      </c>
      <c r="D977" s="1">
        <v>0</v>
      </c>
      <c r="E977" s="1">
        <v>244491.690086847</v>
      </c>
    </row>
    <row r="979" spans="1:12">
      <c r="A979" s="2" t="s">
        <v>328</v>
      </c>
      <c r="C979" s="12">
        <v>244491.690086847</v>
      </c>
      <c r="D979" s="12">
        <v>0</v>
      </c>
      <c r="E979" s="12">
        <v>244491.690086847</v>
      </c>
    </row>
    <row r="981" spans="1:12" ht="12" customHeight="1" thickBot="1">
      <c r="A981" s="2" t="s">
        <v>329</v>
      </c>
      <c r="C981" s="9"/>
      <c r="D981" s="9">
        <v>244491.690086847</v>
      </c>
      <c r="E981" s="9">
        <v>244491.690086847</v>
      </c>
      <c r="F981" s="7"/>
      <c r="G981" s="7"/>
      <c r="H981" s="7"/>
      <c r="I981" s="7"/>
      <c r="J981" s="7"/>
      <c r="K981" s="7"/>
      <c r="L981" s="7"/>
    </row>
    <row r="982" spans="1:12" ht="11.25" thickTop="1">
      <c r="C982" s="24"/>
      <c r="D982" s="24"/>
      <c r="E982" s="24">
        <v>0.99999873242006698</v>
      </c>
      <c r="F982" s="24"/>
      <c r="G982" s="24"/>
      <c r="H982" s="24"/>
      <c r="I982" s="24"/>
      <c r="J982" s="24"/>
      <c r="K982" s="24"/>
      <c r="L982" s="24"/>
    </row>
    <row r="983" spans="1:12">
      <c r="A983" s="2" t="s">
        <v>320</v>
      </c>
      <c r="B983" s="3"/>
      <c r="C983" s="14"/>
      <c r="D983" s="19"/>
      <c r="E983" s="3"/>
      <c r="F983" s="3"/>
      <c r="G983" s="3"/>
      <c r="H983" s="3"/>
      <c r="I983" s="3"/>
      <c r="J983" s="3"/>
      <c r="K983" s="3"/>
      <c r="L983" s="3" t="s">
        <v>334</v>
      </c>
    </row>
    <row r="984" spans="1:12">
      <c r="C984" s="15"/>
      <c r="D984" s="20"/>
    </row>
    <row r="985" spans="1:12" ht="33" customHeight="1">
      <c r="A985" s="8"/>
      <c r="B985" s="6" t="s">
        <v>32</v>
      </c>
      <c r="C985" s="16" t="s">
        <v>306</v>
      </c>
      <c r="D985" s="21" t="s">
        <v>307</v>
      </c>
      <c r="E985" s="6" t="s">
        <v>308</v>
      </c>
      <c r="F985" s="6" t="s">
        <v>309</v>
      </c>
      <c r="G985" s="6" t="s">
        <v>310</v>
      </c>
      <c r="H985" s="6" t="s">
        <v>311</v>
      </c>
      <c r="I985" s="6" t="s">
        <v>251</v>
      </c>
    </row>
    <row r="986" spans="1:12">
      <c r="A986" s="1">
        <v>195</v>
      </c>
      <c r="B986" s="1" t="s">
        <v>224</v>
      </c>
      <c r="C986" s="15">
        <v>100</v>
      </c>
      <c r="D986" s="20">
        <v>1</v>
      </c>
      <c r="E986" s="7">
        <v>244491.690086847</v>
      </c>
      <c r="F986" s="7">
        <v>0</v>
      </c>
      <c r="G986" s="7">
        <v>244491.690086847</v>
      </c>
      <c r="H986" s="7">
        <v>0</v>
      </c>
      <c r="I986" s="7">
        <v>244491.690086847</v>
      </c>
      <c r="J986" s="7"/>
      <c r="K986" s="7"/>
      <c r="L986" s="7"/>
    </row>
    <row r="987" spans="1:12">
      <c r="C987" s="15"/>
      <c r="D987" s="20"/>
    </row>
    <row r="988" spans="1:12">
      <c r="A988" s="2" t="s">
        <v>312</v>
      </c>
      <c r="C988" s="17">
        <v>100</v>
      </c>
      <c r="D988" s="22">
        <v>1</v>
      </c>
      <c r="E988" s="12">
        <v>244491.690086847</v>
      </c>
      <c r="F988" s="12">
        <v>0</v>
      </c>
      <c r="G988" s="12">
        <v>244491.690086847</v>
      </c>
      <c r="H988" s="12">
        <v>0</v>
      </c>
      <c r="I988" s="12">
        <v>244491.690086847</v>
      </c>
    </row>
    <row r="989" spans="1:12">
      <c r="C989" s="15"/>
      <c r="D989" s="20"/>
    </row>
    <row r="990" spans="1:12">
      <c r="A990" s="1" t="s">
        <v>313</v>
      </c>
      <c r="C990" s="15"/>
      <c r="D990" s="20"/>
      <c r="G990" s="1">
        <v>0</v>
      </c>
      <c r="I990" s="1">
        <v>0</v>
      </c>
    </row>
    <row r="991" spans="1:12">
      <c r="C991" s="15"/>
      <c r="D991" s="20"/>
    </row>
    <row r="992" spans="1:12" ht="12" customHeight="1" thickBot="1">
      <c r="A992" s="2" t="s">
        <v>251</v>
      </c>
      <c r="C992" s="18"/>
      <c r="D992" s="23"/>
      <c r="E992" s="9"/>
      <c r="F992" s="9"/>
      <c r="G992" s="9">
        <v>244491.690086847</v>
      </c>
      <c r="H992" s="9"/>
      <c r="I992" s="9">
        <v>244491.690086847</v>
      </c>
    </row>
    <row r="993" spans="1:12" ht="11.25" thickTop="1">
      <c r="A993" s="1" t="s">
        <v>335</v>
      </c>
      <c r="C993" s="15"/>
      <c r="D993" s="20"/>
    </row>
    <row r="994" spans="1:12">
      <c r="A994" s="1" t="s">
        <v>336</v>
      </c>
      <c r="C994" s="15"/>
      <c r="D994" s="20"/>
    </row>
    <row r="995" spans="1:12">
      <c r="A995" s="2" t="s">
        <v>23</v>
      </c>
      <c r="B995" s="3"/>
      <c r="C995" s="14"/>
      <c r="D995" s="19"/>
      <c r="E995" s="3"/>
      <c r="F995" s="3"/>
      <c r="G995" s="3"/>
      <c r="H995" s="3"/>
      <c r="I995" s="3"/>
      <c r="J995" s="3"/>
      <c r="K995" s="3"/>
      <c r="L995" s="3" t="s">
        <v>334</v>
      </c>
    </row>
    <row r="997" spans="1:12" ht="33" customHeight="1">
      <c r="A997" s="6"/>
      <c r="B997" s="8" t="s">
        <v>32</v>
      </c>
      <c r="C997" s="6" t="s">
        <v>16</v>
      </c>
      <c r="D997" s="6" t="s">
        <v>251</v>
      </c>
    </row>
    <row r="998" spans="1:12">
      <c r="A998" s="1">
        <v>195</v>
      </c>
      <c r="B998" s="1" t="s">
        <v>224</v>
      </c>
      <c r="C998" s="7">
        <v>244491.690086847</v>
      </c>
      <c r="D998" s="7">
        <v>244491.690086847</v>
      </c>
      <c r="E998" s="7"/>
      <c r="F998" s="7"/>
      <c r="G998" s="7"/>
      <c r="H998" s="7"/>
      <c r="I998" s="7"/>
      <c r="J998" s="7"/>
      <c r="K998" s="7"/>
      <c r="L998" s="7"/>
    </row>
    <row r="1000" spans="1:12" ht="12" customHeight="1" thickBot="1">
      <c r="A1000" s="2" t="s">
        <v>251</v>
      </c>
      <c r="C1000" s="9">
        <v>244491.690086847</v>
      </c>
      <c r="D1000" s="9">
        <v>244491.690086847</v>
      </c>
      <c r="E1000" s="7"/>
      <c r="F1000" s="7"/>
      <c r="G1000" s="7"/>
      <c r="H1000" s="7"/>
      <c r="I1000" s="7"/>
      <c r="J1000" s="7"/>
      <c r="K1000" s="7"/>
      <c r="L1000" s="7"/>
    </row>
  </sheetData>
  <printOptions horizontalCentered="1"/>
  <pageMargins left="0.5" right="0.5" top="1" bottom="0.5" header="0.5" footer="0.3"/>
  <pageSetup orientation="landscape" r:id="rId1"/>
  <headerFooter>
    <oddHeader>&amp;C&amp;B&amp;12&amp; STATE OF NEVADA, ATTORNEY GENERAL COST ALLOCATION PLAN
TO COMPUTE THE FIXED COSTS FOR FY 2021 &amp;B&amp;R2021 BUDGET
12/21/2018</oddHeader>
    <oddFooter>&amp;LMGT Consulting Group&amp;C&amp;G&amp;G&amp;RPage &amp;P of &amp;N</oddFooter>
  </headerFooter>
  <rowBreaks count="53" manualBreakCount="53">
    <brk id="37" max="1048575" man="1"/>
    <brk id="46" max="1048575" man="1"/>
    <brk id="55" max="1048575" man="1"/>
    <brk id="64" max="1048575" man="1"/>
    <brk id="73" max="1048575" man="1"/>
    <brk id="82" max="1048575" man="1"/>
    <brk id="91" max="1048575" man="1"/>
    <brk id="100" max="1048575" man="1"/>
    <brk id="109" max="1048575" man="1"/>
    <brk id="118" max="1048575" man="1"/>
    <brk id="127" max="1048575" man="1"/>
    <brk id="136" max="1048575" man="1"/>
    <brk id="145" max="1048575" man="1"/>
    <brk id="154" max="1048575" man="1"/>
    <brk id="163" max="1048575" man="1"/>
    <brk id="172" max="1048575" man="1"/>
    <brk id="181" max="1048575" man="1"/>
    <brk id="190" max="1048575" man="1"/>
    <brk id="199" max="1048575" man="1"/>
    <brk id="208" max="1048575" man="1"/>
    <brk id="217" max="1048575" man="1"/>
    <brk id="226" max="1048575" man="1"/>
    <brk id="235" max="1048575" man="1"/>
    <brk id="276" max="1048575" man="1"/>
    <brk id="310" max="1048575" man="1"/>
    <brk id="332" max="1048575" man="1"/>
    <brk id="343" max="1048575" man="1"/>
    <brk id="372" max="1048575" man="1"/>
    <brk id="384" max="1048575" man="1"/>
    <brk id="396" max="1048575" man="1"/>
    <brk id="408" max="1048575" man="1"/>
    <brk id="431" max="1048575" man="1"/>
    <brk id="472" max="1048575" man="1"/>
    <brk id="496" max="1048575" man="1"/>
    <brk id="507" max="1048575" man="1"/>
    <brk id="552" max="1048575" man="1"/>
    <brk id="597" max="1048575" man="1"/>
    <brk id="642" max="1048575" man="1"/>
    <brk id="655" max="1048575" man="1"/>
    <brk id="700" max="1048575" man="1"/>
    <brk id="745" max="1048575" man="1"/>
    <brk id="790" max="1048575" man="1"/>
    <brk id="800" max="1048575" man="1"/>
    <brk id="841" max="1048575" man="1"/>
    <brk id="865" max="1048575" man="1"/>
    <brk id="876" max="1048575" man="1"/>
    <brk id="894" max="1048575" man="1"/>
    <brk id="906" max="1048575" man="1"/>
    <brk id="947" max="1048575" man="1"/>
    <brk id="971" max="1048575" man="1"/>
    <brk id="982" max="1048575" man="1"/>
    <brk id="994" max="1048575" man="1"/>
    <brk id="1000" max="1048575" man="1"/>
  </rowBreaks>
  <drawing r:id="rId2"/>
  <legacyDrawing r:id="rId3"/>
  <legacyDrawingHF r:id="rId4"/>
  <oleObjects>
    <mc:AlternateContent xmlns:mc="http://schemas.openxmlformats.org/markup-compatibility/2006">
      <mc:Choice Requires="x14">
        <oleObject progId="Document" shapeId="26625" r:id="rId5">
          <objectPr defaultSize="0" autoPict="0" r:id="rId6">
            <anchor moveWithCells="1">
              <from>
                <xdr:col>0</xdr:col>
                <xdr:colOff>76200</xdr:colOff>
                <xdr:row>235</xdr:row>
                <xdr:rowOff>0</xdr:rowOff>
              </from>
              <to>
                <xdr:col>11</xdr:col>
                <xdr:colOff>619125</xdr:colOff>
                <xdr:row>273</xdr:row>
                <xdr:rowOff>9525</xdr:rowOff>
              </to>
            </anchor>
          </objectPr>
        </oleObject>
      </mc:Choice>
      <mc:Fallback>
        <oleObject progId="Document" shapeId="26625" r:id="rId5"/>
      </mc:Fallback>
    </mc:AlternateContent>
    <mc:AlternateContent xmlns:mc="http://schemas.openxmlformats.org/markup-compatibility/2006">
      <mc:Choice Requires="x14">
        <oleObject progId="Document" shapeId="26626" r:id="rId7">
          <objectPr defaultSize="0" autoPict="0" r:id="rId8">
            <anchor moveWithCells="1">
              <from>
                <xdr:col>0</xdr:col>
                <xdr:colOff>76200</xdr:colOff>
                <xdr:row>431</xdr:row>
                <xdr:rowOff>0</xdr:rowOff>
              </from>
              <to>
                <xdr:col>11</xdr:col>
                <xdr:colOff>619125</xdr:colOff>
                <xdr:row>469</xdr:row>
                <xdr:rowOff>9525</xdr:rowOff>
              </to>
            </anchor>
          </objectPr>
        </oleObject>
      </mc:Choice>
      <mc:Fallback>
        <oleObject progId="Document" shapeId="26626" r:id="rId7"/>
      </mc:Fallback>
    </mc:AlternateContent>
    <mc:AlternateContent xmlns:mc="http://schemas.openxmlformats.org/markup-compatibility/2006">
      <mc:Choice Requires="x14">
        <oleObject progId="Document" shapeId="26627" r:id="rId9">
          <objectPr defaultSize="0" autoPict="0" r:id="rId10">
            <anchor moveWithCells="1">
              <from>
                <xdr:col>0</xdr:col>
                <xdr:colOff>76200</xdr:colOff>
                <xdr:row>800</xdr:row>
                <xdr:rowOff>0</xdr:rowOff>
              </from>
              <to>
                <xdr:col>11</xdr:col>
                <xdr:colOff>619125</xdr:colOff>
                <xdr:row>838</xdr:row>
                <xdr:rowOff>9525</xdr:rowOff>
              </to>
            </anchor>
          </objectPr>
        </oleObject>
      </mc:Choice>
      <mc:Fallback>
        <oleObject progId="Document" shapeId="26627" r:id="rId9"/>
      </mc:Fallback>
    </mc:AlternateContent>
    <mc:AlternateContent xmlns:mc="http://schemas.openxmlformats.org/markup-compatibility/2006">
      <mc:Choice Requires="x14">
        <oleObject progId="Document" shapeId="26628" r:id="rId11">
          <objectPr defaultSize="0" autoPict="0" r:id="rId12">
            <anchor moveWithCells="1">
              <from>
                <xdr:col>0</xdr:col>
                <xdr:colOff>76200</xdr:colOff>
                <xdr:row>906</xdr:row>
                <xdr:rowOff>0</xdr:rowOff>
              </from>
              <to>
                <xdr:col>11</xdr:col>
                <xdr:colOff>619125</xdr:colOff>
                <xdr:row>944</xdr:row>
                <xdr:rowOff>9525</xdr:rowOff>
              </to>
            </anchor>
          </objectPr>
        </oleObject>
      </mc:Choice>
      <mc:Fallback>
        <oleObject progId="Document" shapeId="26628" r:id="rId11"/>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B8D08-BE93-4130-8DCB-8CD969C7A130}">
  <sheetPr>
    <tabColor theme="1"/>
  </sheetPr>
  <dimension ref="A1:M12"/>
  <sheetViews>
    <sheetView workbookViewId="0">
      <selection activeCell="A26" sqref="A26:M26"/>
    </sheetView>
  </sheetViews>
  <sheetFormatPr defaultColWidth="9.140625" defaultRowHeight="15"/>
  <cols>
    <col min="1" max="16384" width="9.140625" style="36"/>
  </cols>
  <sheetData>
    <row r="1" spans="1:13" s="32" customFormat="1" ht="18.75">
      <c r="A1" s="73" t="s">
        <v>337</v>
      </c>
      <c r="B1" s="73"/>
      <c r="C1" s="73"/>
      <c r="D1" s="73"/>
      <c r="E1" s="73"/>
      <c r="F1" s="73"/>
      <c r="G1" s="73"/>
      <c r="H1" s="73"/>
      <c r="I1" s="73"/>
      <c r="J1" s="73"/>
      <c r="K1" s="73"/>
      <c r="L1" s="73"/>
      <c r="M1" s="73"/>
    </row>
    <row r="2" spans="1:13" s="32" customFormat="1" ht="18.75">
      <c r="A2" s="73" t="s">
        <v>338</v>
      </c>
      <c r="B2" s="73"/>
      <c r="C2" s="73"/>
      <c r="D2" s="73"/>
      <c r="E2" s="73"/>
      <c r="F2" s="73"/>
      <c r="G2" s="73"/>
      <c r="H2" s="73"/>
      <c r="I2" s="73"/>
      <c r="J2" s="73"/>
      <c r="K2" s="73"/>
      <c r="L2" s="73"/>
      <c r="M2" s="73"/>
    </row>
    <row r="3" spans="1:13" s="32" customFormat="1" ht="18.75">
      <c r="A3" s="73" t="s">
        <v>481</v>
      </c>
      <c r="B3" s="73"/>
      <c r="C3" s="73"/>
      <c r="D3" s="73"/>
      <c r="E3" s="73"/>
      <c r="F3" s="73"/>
      <c r="G3" s="73"/>
      <c r="H3" s="73"/>
      <c r="I3" s="73"/>
      <c r="J3" s="73"/>
      <c r="K3" s="73"/>
      <c r="L3" s="73"/>
      <c r="M3" s="73"/>
    </row>
    <row r="4" spans="1:13" s="32" customFormat="1" ht="18.75">
      <c r="A4" s="73" t="s">
        <v>339</v>
      </c>
      <c r="B4" s="73"/>
      <c r="C4" s="73"/>
      <c r="D4" s="73"/>
      <c r="E4" s="73"/>
      <c r="F4" s="73"/>
      <c r="G4" s="73"/>
      <c r="H4" s="73"/>
      <c r="I4" s="73"/>
      <c r="J4" s="73"/>
      <c r="K4" s="73"/>
      <c r="L4" s="73"/>
      <c r="M4" s="73"/>
    </row>
    <row r="5" spans="1:13" s="32" customFormat="1" ht="18.75">
      <c r="A5" s="73" t="s">
        <v>482</v>
      </c>
      <c r="B5" s="73"/>
      <c r="C5" s="73"/>
      <c r="D5" s="73"/>
      <c r="E5" s="73"/>
      <c r="F5" s="73"/>
      <c r="G5" s="73"/>
      <c r="H5" s="73"/>
      <c r="I5" s="73"/>
      <c r="J5" s="73"/>
      <c r="K5" s="73"/>
      <c r="L5" s="73"/>
      <c r="M5" s="73"/>
    </row>
    <row r="12" spans="1:13" s="32" customFormat="1" ht="18.75">
      <c r="A12" s="73" t="s">
        <v>476</v>
      </c>
      <c r="B12" s="73"/>
      <c r="C12" s="73"/>
      <c r="D12" s="73"/>
      <c r="E12" s="73"/>
      <c r="F12" s="73"/>
      <c r="G12" s="73"/>
      <c r="H12" s="73"/>
      <c r="I12" s="73"/>
      <c r="J12" s="73"/>
      <c r="K12" s="73"/>
      <c r="L12" s="73"/>
      <c r="M12" s="73"/>
    </row>
  </sheetData>
  <mergeCells count="6">
    <mergeCell ref="A12:M12"/>
    <mergeCell ref="A1:M1"/>
    <mergeCell ref="A2:M2"/>
    <mergeCell ref="A3:M3"/>
    <mergeCell ref="A4:M4"/>
    <mergeCell ref="A5:M5"/>
  </mergeCells>
  <printOptions horizontalCentered="1"/>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7002A-682A-4F33-8698-624818B1C09D}">
  <sheetPr>
    <tabColor rgb="FF7030A0"/>
    <pageSetUpPr fitToPage="1"/>
  </sheetPr>
  <dimension ref="A1:J228"/>
  <sheetViews>
    <sheetView zoomScale="80" zoomScaleNormal="80" workbookViewId="0">
      <pane xSplit="3" ySplit="9" topLeftCell="D10" activePane="bottomRight" state="frozen"/>
      <selection activeCell="A26" sqref="A26:M26"/>
      <selection pane="topRight" activeCell="A26" sqref="A26:M26"/>
      <selection pane="bottomLeft" activeCell="A26" sqref="A26:M26"/>
      <selection pane="bottomRight"/>
    </sheetView>
  </sheetViews>
  <sheetFormatPr defaultColWidth="9.140625" defaultRowHeight="15"/>
  <cols>
    <col min="1" max="1" width="10" style="39" customWidth="1"/>
    <col min="2" max="2" width="5.7109375" style="39" bestFit="1" customWidth="1"/>
    <col min="3" max="3" width="41.5703125" style="36" bestFit="1" customWidth="1"/>
    <col min="4" max="9" width="15.7109375" style="40" customWidth="1"/>
    <col min="10" max="10" width="17.5703125" style="40" customWidth="1"/>
    <col min="11" max="16384" width="9.140625" style="36"/>
  </cols>
  <sheetData>
    <row r="1" spans="1:10">
      <c r="H1" s="41"/>
      <c r="I1" s="41"/>
    </row>
    <row r="2" spans="1:10">
      <c r="D2" s="41"/>
      <c r="E2" s="41"/>
      <c r="F2" s="41"/>
      <c r="G2" s="41"/>
      <c r="H2" s="41"/>
      <c r="I2" s="41"/>
      <c r="J2" s="41"/>
    </row>
    <row r="4" spans="1:10">
      <c r="A4" s="42" t="s">
        <v>337</v>
      </c>
      <c r="B4" s="36"/>
      <c r="C4" s="40"/>
      <c r="J4" s="43" t="s">
        <v>480</v>
      </c>
    </row>
    <row r="5" spans="1:10">
      <c r="A5" s="42" t="s">
        <v>338</v>
      </c>
      <c r="B5" s="36"/>
      <c r="C5" s="40"/>
      <c r="J5" s="44" t="s">
        <v>352</v>
      </c>
    </row>
    <row r="6" spans="1:10">
      <c r="A6" s="42" t="s">
        <v>506</v>
      </c>
      <c r="B6" s="36"/>
      <c r="C6" s="40"/>
    </row>
    <row r="7" spans="1:10">
      <c r="A7" s="45" t="s">
        <v>490</v>
      </c>
      <c r="B7" s="46"/>
      <c r="C7" s="47"/>
      <c r="D7" s="47"/>
      <c r="E7" s="47"/>
      <c r="F7" s="47"/>
      <c r="G7" s="47"/>
      <c r="H7" s="47"/>
      <c r="I7" s="47"/>
      <c r="J7" s="48" t="s">
        <v>504</v>
      </c>
    </row>
    <row r="8" spans="1:10">
      <c r="A8" s="49"/>
      <c r="B8" s="50"/>
      <c r="C8" s="46"/>
      <c r="D8" s="47"/>
      <c r="E8" s="47"/>
      <c r="F8" s="47"/>
      <c r="G8" s="47"/>
      <c r="H8" s="47"/>
      <c r="I8" s="47"/>
      <c r="J8" s="47"/>
    </row>
    <row r="9" spans="1:10" ht="45.75" thickBot="1">
      <c r="A9" s="51" t="s">
        <v>353</v>
      </c>
      <c r="B9" s="51" t="s">
        <v>354</v>
      </c>
      <c r="C9" s="52" t="s">
        <v>355</v>
      </c>
      <c r="D9" s="53" t="s">
        <v>356</v>
      </c>
      <c r="E9" s="53" t="s">
        <v>357</v>
      </c>
      <c r="F9" s="53" t="s">
        <v>358</v>
      </c>
      <c r="G9" s="53" t="s">
        <v>359</v>
      </c>
      <c r="H9" s="53" t="s">
        <v>495</v>
      </c>
      <c r="I9" s="53" t="s">
        <v>488</v>
      </c>
      <c r="J9" s="53" t="s">
        <v>489</v>
      </c>
    </row>
    <row r="10" spans="1:10">
      <c r="A10" s="50">
        <v>30</v>
      </c>
      <c r="B10" s="50">
        <v>2</v>
      </c>
      <c r="C10" s="46" t="s">
        <v>33</v>
      </c>
      <c r="D10" s="47">
        <f>VLOOKUP($C10,'data dump - 21 budget'!$A:$F,2,FALSE)</f>
        <v>153386.26910628728</v>
      </c>
      <c r="E10" s="47">
        <f>VLOOKUP($C10,'data dump - 21 budget'!$A:$F,3,FALSE)</f>
        <v>0</v>
      </c>
      <c r="F10" s="47">
        <f>VLOOKUP($C10,'data dump - 21 budget'!$A:$F,4,FALSE)</f>
        <v>74329.8299533315</v>
      </c>
      <c r="G10" s="47">
        <f>VLOOKUP($C10,'data dump - 21 budget'!$A:$F,5,FALSE)</f>
        <v>0</v>
      </c>
      <c r="H10" s="47">
        <f>SUM(D10:G10)</f>
        <v>227716.09905961878</v>
      </c>
      <c r="I10" s="54">
        <f>VLOOKUP(B10,'data dump - 21 carry-forward'!B:J,9,FALSE)</f>
        <v>4695.5047979161027</v>
      </c>
      <c r="J10" s="54">
        <f>SUM(H10:I10)</f>
        <v>232411.60385753488</v>
      </c>
    </row>
    <row r="11" spans="1:10">
      <c r="A11" s="50">
        <v>30</v>
      </c>
      <c r="B11" s="50">
        <v>3</v>
      </c>
      <c r="C11" s="46" t="s">
        <v>34</v>
      </c>
      <c r="D11" s="47">
        <f>VLOOKUP($C11,'data dump - 21 budget'!$A:$F,2,FALSE)</f>
        <v>18686.118416819885</v>
      </c>
      <c r="E11" s="47">
        <f>VLOOKUP($C11,'data dump - 21 budget'!$A:$F,3,FALSE)</f>
        <v>0</v>
      </c>
      <c r="F11" s="47">
        <f>VLOOKUP($C11,'data dump - 21 budget'!$A:$F,4,FALSE)</f>
        <v>0</v>
      </c>
      <c r="G11" s="47">
        <f>VLOOKUP($C11,'data dump - 21 budget'!$A:$F,5,FALSE)</f>
        <v>0</v>
      </c>
      <c r="H11" s="47">
        <f t="shared" ref="H11:H84" si="0">SUM(D11:G11)</f>
        <v>18686.118416819885</v>
      </c>
      <c r="I11" s="54">
        <f>VLOOKUP(B11,'data dump - 21 carry-forward'!B:J,9,FALSE)</f>
        <v>2715.5501455673457</v>
      </c>
      <c r="J11" s="54">
        <f t="shared" ref="J11:J74" si="1">SUM(H11:I11)</f>
        <v>21401.668562387233</v>
      </c>
    </row>
    <row r="12" spans="1:10">
      <c r="A12" s="50">
        <v>30</v>
      </c>
      <c r="B12" s="50">
        <v>4</v>
      </c>
      <c r="C12" s="46" t="s">
        <v>35</v>
      </c>
      <c r="D12" s="47">
        <f>VLOOKUP($C12,'data dump - 21 budget'!$A:$F,2,FALSE)</f>
        <v>58996.3377567977</v>
      </c>
      <c r="E12" s="47">
        <f>VLOOKUP($C12,'data dump - 21 budget'!$A:$F,3,FALSE)</f>
        <v>0</v>
      </c>
      <c r="F12" s="47">
        <f>VLOOKUP($C12,'data dump - 21 budget'!$A:$F,4,FALSE)</f>
        <v>24776.609984443832</v>
      </c>
      <c r="G12" s="47">
        <f>VLOOKUP($C12,'data dump - 21 budget'!$A:$F,5,FALSE)</f>
        <v>0</v>
      </c>
      <c r="H12" s="47">
        <f t="shared" si="0"/>
        <v>83772.947741241529</v>
      </c>
      <c r="I12" s="54">
        <f>VLOOKUP(B12,'data dump - 21 carry-forward'!B:J,9,FALSE)</f>
        <v>10863.282230398669</v>
      </c>
      <c r="J12" s="54">
        <f t="shared" si="1"/>
        <v>94636.22997164019</v>
      </c>
    </row>
    <row r="13" spans="1:10">
      <c r="A13" s="50">
        <v>30</v>
      </c>
      <c r="B13" s="50">
        <v>5</v>
      </c>
      <c r="C13" s="46" t="s">
        <v>36</v>
      </c>
      <c r="D13" s="47">
        <f>VLOOKUP($C13,'data dump - 21 budget'!$A:$F,2,FALSE)</f>
        <v>12337.066435946275</v>
      </c>
      <c r="E13" s="47">
        <f>VLOOKUP($C13,'data dump - 21 budget'!$A:$F,3,FALSE)</f>
        <v>0</v>
      </c>
      <c r="F13" s="47">
        <f>VLOOKUP($C13,'data dump - 21 budget'!$A:$F,4,FALSE)</f>
        <v>0</v>
      </c>
      <c r="G13" s="47">
        <f>VLOOKUP($C13,'data dump - 21 budget'!$A:$F,5,FALSE)</f>
        <v>0</v>
      </c>
      <c r="H13" s="47">
        <f t="shared" si="0"/>
        <v>12337.066435946275</v>
      </c>
      <c r="I13" s="54">
        <f>VLOOKUP(B13,'data dump - 21 carry-forward'!B:J,9,FALSE)</f>
        <v>-1126.8707875270102</v>
      </c>
      <c r="J13" s="54">
        <f t="shared" si="1"/>
        <v>11210.195648419265</v>
      </c>
    </row>
    <row r="14" spans="1:10">
      <c r="A14" s="50">
        <v>30</v>
      </c>
      <c r="B14" s="50">
        <v>6</v>
      </c>
      <c r="C14" s="46" t="s">
        <v>37</v>
      </c>
      <c r="D14" s="47">
        <f>VLOOKUP($C14,'data dump - 21 budget'!$A:$F,2,FALSE)</f>
        <v>86953.058023908321</v>
      </c>
      <c r="E14" s="47">
        <f>VLOOKUP($C14,'data dump - 21 budget'!$A:$F,3,FALSE)</f>
        <v>0</v>
      </c>
      <c r="F14" s="47">
        <f>VLOOKUP($C14,'data dump - 21 budget'!$A:$F,4,FALSE)</f>
        <v>0</v>
      </c>
      <c r="G14" s="47">
        <f>VLOOKUP($C14,'data dump - 21 budget'!$A:$F,5,FALSE)</f>
        <v>0</v>
      </c>
      <c r="H14" s="47">
        <f t="shared" si="0"/>
        <v>86953.058023908321</v>
      </c>
      <c r="I14" s="54">
        <f>VLOOKUP(B14,'data dump - 21 carry-forward'!B:J,9,FALSE)</f>
        <v>-6254.5909226555086</v>
      </c>
      <c r="J14" s="54">
        <f t="shared" si="1"/>
        <v>80698.467101252812</v>
      </c>
    </row>
    <row r="15" spans="1:10">
      <c r="A15" s="50">
        <v>30</v>
      </c>
      <c r="B15" s="50">
        <v>7</v>
      </c>
      <c r="C15" s="46" t="s">
        <v>38</v>
      </c>
      <c r="D15" s="47">
        <f>VLOOKUP($C15,'data dump - 21 budget'!$A:$F,2,FALSE)</f>
        <v>349974.90165063727</v>
      </c>
      <c r="E15" s="47">
        <f>VLOOKUP($C15,'data dump - 21 budget'!$A:$F,3,FALSE)</f>
        <v>0</v>
      </c>
      <c r="F15" s="47">
        <f>VLOOKUP($C15,'data dump - 21 budget'!$A:$F,4,FALSE)</f>
        <v>89195.7959439978</v>
      </c>
      <c r="G15" s="47">
        <f>VLOOKUP($C15,'data dump - 21 budget'!$A:$F,5,FALSE)</f>
        <v>0</v>
      </c>
      <c r="H15" s="47">
        <f t="shared" si="0"/>
        <v>439170.69759463507</v>
      </c>
      <c r="I15" s="54">
        <f>VLOOKUP(B15,'data dump - 21 carry-forward'!B:J,9,FALSE)</f>
        <v>2461.4850314309006</v>
      </c>
      <c r="J15" s="54">
        <f t="shared" si="1"/>
        <v>441632.18262606597</v>
      </c>
    </row>
    <row r="16" spans="1:10">
      <c r="A16" s="50">
        <v>30</v>
      </c>
      <c r="B16" s="50">
        <v>8</v>
      </c>
      <c r="C16" s="46" t="s">
        <v>39</v>
      </c>
      <c r="D16" s="47">
        <f>VLOOKUP($C16,'data dump - 21 budget'!$A:$F,2,FALSE)</f>
        <v>40101.207730018534</v>
      </c>
      <c r="E16" s="47">
        <f>VLOOKUP($C16,'data dump - 21 budget'!$A:$F,3,FALSE)</f>
        <v>0</v>
      </c>
      <c r="F16" s="47">
        <f>VLOOKUP($C16,'data dump - 21 budget'!$A:$F,4,FALSE)</f>
        <v>9910.643993777534</v>
      </c>
      <c r="G16" s="47">
        <f>VLOOKUP($C16,'data dump - 21 budget'!$A:$F,5,FALSE)</f>
        <v>0</v>
      </c>
      <c r="H16" s="47">
        <f t="shared" si="0"/>
        <v>50011.85172379607</v>
      </c>
      <c r="I16" s="54">
        <f>VLOOKUP(B16,'data dump - 21 carry-forward'!B:J,9,FALSE)</f>
        <v>4105.5151385973077</v>
      </c>
      <c r="J16" s="54">
        <f t="shared" si="1"/>
        <v>54117.366862393377</v>
      </c>
    </row>
    <row r="17" spans="1:10">
      <c r="A17" s="50">
        <v>30</v>
      </c>
      <c r="B17" s="50">
        <v>9</v>
      </c>
      <c r="C17" s="46" t="s">
        <v>40</v>
      </c>
      <c r="D17" s="47">
        <f>VLOOKUP($C17,'data dump - 21 budget'!$A:$F,2,FALSE)</f>
        <v>199608.58604070888</v>
      </c>
      <c r="E17" s="47">
        <f>VLOOKUP($C17,'data dump - 21 budget'!$A:$F,3,FALSE)</f>
        <v>0</v>
      </c>
      <c r="F17" s="47">
        <f>VLOOKUP($C17,'data dump - 21 budget'!$A:$F,4,FALSE)</f>
        <v>44597.897971998893</v>
      </c>
      <c r="G17" s="47">
        <f>VLOOKUP($C17,'data dump - 21 budget'!$A:$F,5,FALSE)</f>
        <v>0</v>
      </c>
      <c r="H17" s="47">
        <f t="shared" si="0"/>
        <v>244206.48401270778</v>
      </c>
      <c r="I17" s="54">
        <f>VLOOKUP(B17,'data dump - 21 carry-forward'!B:J,9,FALSE)</f>
        <v>-2347.4784249274526</v>
      </c>
      <c r="J17" s="54">
        <f t="shared" si="1"/>
        <v>241859.00558778032</v>
      </c>
    </row>
    <row r="18" spans="1:10">
      <c r="A18" s="50">
        <v>30</v>
      </c>
      <c r="B18" s="50">
        <v>10</v>
      </c>
      <c r="C18" s="46" t="s">
        <v>41</v>
      </c>
      <c r="D18" s="47">
        <f>VLOOKUP($C18,'data dump - 21 budget'!$A:$F,2,FALSE)</f>
        <v>290692.19396387239</v>
      </c>
      <c r="E18" s="47">
        <f>VLOOKUP($C18,'data dump - 21 budget'!$A:$F,3,FALSE)</f>
        <v>0</v>
      </c>
      <c r="F18" s="47">
        <f>VLOOKUP($C18,'data dump - 21 budget'!$A:$F,4,FALSE)</f>
        <v>0</v>
      </c>
      <c r="G18" s="47">
        <f>VLOOKUP($C18,'data dump - 21 budget'!$A:$F,5,FALSE)</f>
        <v>0</v>
      </c>
      <c r="H18" s="47">
        <f t="shared" si="0"/>
        <v>290692.19396387239</v>
      </c>
      <c r="I18" s="54">
        <f>VLOOKUP(B18,'data dump - 21 carry-forward'!B:J,9,FALSE)</f>
        <v>24553.66561958965</v>
      </c>
      <c r="J18" s="54">
        <f t="shared" si="1"/>
        <v>315245.85958346201</v>
      </c>
    </row>
    <row r="19" spans="1:10">
      <c r="A19" s="50">
        <v>30</v>
      </c>
      <c r="B19" s="50">
        <v>212</v>
      </c>
      <c r="C19" s="70" t="s">
        <v>42</v>
      </c>
      <c r="D19" s="47">
        <f>VLOOKUP($C19,'data dump - 21 budget'!$A:$F,2,FALSE)</f>
        <v>48385.466975885298</v>
      </c>
      <c r="E19" s="47">
        <f>VLOOKUP($C19,'data dump - 21 budget'!$A:$F,3,FALSE)</f>
        <v>0</v>
      </c>
      <c r="F19" s="47">
        <f>VLOOKUP($C19,'data dump - 21 budget'!$A:$F,4,FALSE)</f>
        <v>0</v>
      </c>
      <c r="G19" s="47">
        <f>VLOOKUP($C19,'data dump - 21 budget'!$A:$F,5,FALSE)</f>
        <v>0</v>
      </c>
      <c r="H19" s="47">
        <f t="shared" si="0"/>
        <v>48385.466975885298</v>
      </c>
      <c r="I19" s="54">
        <f>VLOOKUP(B19,'data dump - 21 carry-forward'!B:J,9,FALSE)</f>
        <v>-1413.8363262812709</v>
      </c>
      <c r="J19" s="54">
        <f t="shared" si="1"/>
        <v>46971.630649604027</v>
      </c>
    </row>
    <row r="20" spans="1:10">
      <c r="A20" s="50">
        <v>30</v>
      </c>
      <c r="B20" s="50">
        <v>11</v>
      </c>
      <c r="C20" s="70" t="s">
        <v>44</v>
      </c>
      <c r="D20" s="47">
        <f>VLOOKUP($C20,'data dump - 21 budget'!$A:$F,2,FALSE)</f>
        <v>14359.626139308622</v>
      </c>
      <c r="E20" s="47">
        <f>VLOOKUP($C20,'data dump - 21 budget'!$A:$F,3,FALSE)</f>
        <v>0</v>
      </c>
      <c r="F20" s="47">
        <f>VLOOKUP($C20,'data dump - 21 budget'!$A:$F,4,FALSE)</f>
        <v>0</v>
      </c>
      <c r="G20" s="47">
        <f>VLOOKUP($C20,'data dump - 21 budget'!$A:$F,5,FALSE)</f>
        <v>0</v>
      </c>
      <c r="H20" s="47">
        <f t="shared" si="0"/>
        <v>14359.626139308622</v>
      </c>
      <c r="I20" s="54">
        <f>VLOOKUP(B20,'data dump - 21 carry-forward'!B:J,9,FALSE)</f>
        <v>1233.3270608014027</v>
      </c>
      <c r="J20" s="54">
        <f t="shared" si="1"/>
        <v>15592.953200110025</v>
      </c>
    </row>
    <row r="21" spans="1:10">
      <c r="A21" s="50">
        <v>30</v>
      </c>
      <c r="B21" s="50">
        <v>12</v>
      </c>
      <c r="C21" s="70" t="s">
        <v>45</v>
      </c>
      <c r="D21" s="47">
        <f>VLOOKUP($C21,'data dump - 21 budget'!$A:$F,2,FALSE)</f>
        <v>8400.0564826488026</v>
      </c>
      <c r="E21" s="47">
        <f>VLOOKUP($C21,'data dump - 21 budget'!$A:$F,3,FALSE)</f>
        <v>0</v>
      </c>
      <c r="F21" s="47">
        <f>VLOOKUP($C21,'data dump - 21 budget'!$A:$F,4,FALSE)</f>
        <v>0</v>
      </c>
      <c r="G21" s="47">
        <f>VLOOKUP($C21,'data dump - 21 budget'!$A:$F,5,FALSE)</f>
        <v>0</v>
      </c>
      <c r="H21" s="47">
        <f t="shared" si="0"/>
        <v>8400.0564826488026</v>
      </c>
      <c r="I21" s="54">
        <f>VLOOKUP(B21,'data dump - 21 carry-forward'!B:J,9,FALSE)</f>
        <v>1739.7423479894078</v>
      </c>
      <c r="J21" s="54">
        <f t="shared" si="1"/>
        <v>10139.79883063821</v>
      </c>
    </row>
    <row r="22" spans="1:10">
      <c r="A22" s="50">
        <v>30</v>
      </c>
      <c r="B22" s="50">
        <v>216</v>
      </c>
      <c r="C22" s="70" t="s">
        <v>46</v>
      </c>
      <c r="D22" s="47">
        <f>VLOOKUP($C22,'data dump - 21 budget'!$A:$F,2,FALSE)</f>
        <v>10671.02768566391</v>
      </c>
      <c r="E22" s="47">
        <f>VLOOKUP($C22,'data dump - 21 budget'!$A:$F,3,FALSE)</f>
        <v>0</v>
      </c>
      <c r="F22" s="47">
        <f>VLOOKUP($C22,'data dump - 21 budget'!$A:$F,4,FALSE)</f>
        <v>4955.3219968887661</v>
      </c>
      <c r="G22" s="47">
        <f>VLOOKUP($C22,'data dump - 21 budget'!$A:$F,5,FALSE)</f>
        <v>0</v>
      </c>
      <c r="H22" s="47">
        <f t="shared" ref="H22" si="2">SUM(D22:G22)</f>
        <v>15626.349682552676</v>
      </c>
      <c r="I22" s="54">
        <f>VLOOKUP(B22,'data dump - 21 carry-forward'!B:J,9,FALSE)</f>
        <v>8640.1430641656334</v>
      </c>
      <c r="J22" s="54">
        <f t="shared" si="1"/>
        <v>24266.492746718308</v>
      </c>
    </row>
    <row r="23" spans="1:10">
      <c r="A23" s="50">
        <v>30</v>
      </c>
      <c r="B23" s="50">
        <v>13</v>
      </c>
      <c r="C23" s="70" t="s">
        <v>47</v>
      </c>
      <c r="D23" s="47">
        <f>VLOOKUP($C23,'data dump - 21 budget'!$A:$F,2,FALSE)</f>
        <v>18500.170156925069</v>
      </c>
      <c r="E23" s="47">
        <f>VLOOKUP($C23,'data dump - 21 budget'!$A:$F,3,FALSE)</f>
        <v>0</v>
      </c>
      <c r="F23" s="47">
        <f>VLOOKUP($C23,'data dump - 21 budget'!$A:$F,4,FALSE)</f>
        <v>0</v>
      </c>
      <c r="G23" s="47">
        <f>VLOOKUP($C23,'data dump - 21 budget'!$A:$F,5,FALSE)</f>
        <v>0</v>
      </c>
      <c r="H23" s="47">
        <f t="shared" si="0"/>
        <v>18500.170156925069</v>
      </c>
      <c r="I23" s="54">
        <f>VLOOKUP(B23,'data dump - 21 carry-forward'!B:J,9,FALSE)</f>
        <v>2852.487432173064</v>
      </c>
      <c r="J23" s="54">
        <f t="shared" si="1"/>
        <v>21352.657589098133</v>
      </c>
    </row>
    <row r="24" spans="1:10">
      <c r="A24" s="50">
        <v>30</v>
      </c>
      <c r="B24" s="50">
        <v>14</v>
      </c>
      <c r="C24" s="70" t="s">
        <v>48</v>
      </c>
      <c r="D24" s="47">
        <f>VLOOKUP($C24,'data dump - 21 budget'!$A:$F,2,FALSE)</f>
        <v>230792.44556559084</v>
      </c>
      <c r="E24" s="47">
        <f>VLOOKUP($C24,'data dump - 21 budget'!$A:$F,3,FALSE)</f>
        <v>0</v>
      </c>
      <c r="F24" s="47">
        <f>VLOOKUP($C24,'data dump - 21 budget'!$A:$F,4,FALSE)</f>
        <v>19821.287987555068</v>
      </c>
      <c r="G24" s="47">
        <f>VLOOKUP($C24,'data dump - 21 budget'!$A:$F,5,FALSE)</f>
        <v>0</v>
      </c>
      <c r="H24" s="47">
        <f t="shared" si="0"/>
        <v>250613.7335531459</v>
      </c>
      <c r="I24" s="54">
        <f>VLOOKUP(B24,'data dump - 21 carry-forward'!B:J,9,FALSE)</f>
        <v>-56.620767929969588</v>
      </c>
      <c r="J24" s="54">
        <f t="shared" si="1"/>
        <v>250557.11278521593</v>
      </c>
    </row>
    <row r="25" spans="1:10">
      <c r="A25" s="50">
        <v>10</v>
      </c>
      <c r="B25" s="50">
        <v>15</v>
      </c>
      <c r="C25" s="70" t="s">
        <v>49</v>
      </c>
      <c r="D25" s="47">
        <f>VLOOKUP($C25,'data dump - 21 budget'!$A:$F,2,FALSE)</f>
        <v>0</v>
      </c>
      <c r="E25" s="47">
        <f>VLOOKUP($C25,'data dump - 21 budget'!$A:$F,3,FALSE)</f>
        <v>48539.710996605419</v>
      </c>
      <c r="F25" s="47">
        <f>VLOOKUP($C25,'data dump - 21 budget'!$A:$F,4,FALSE)</f>
        <v>0</v>
      </c>
      <c r="G25" s="47">
        <f>VLOOKUP($C25,'data dump - 21 budget'!$A:$F,5,FALSE)</f>
        <v>0</v>
      </c>
      <c r="H25" s="47">
        <f t="shared" si="0"/>
        <v>48539.710996605419</v>
      </c>
      <c r="I25" s="54">
        <f>VLOOKUP(B25,'data dump - 21 carry-forward'!B:J,9,FALSE)</f>
        <v>30655.644305655365</v>
      </c>
      <c r="J25" s="54">
        <f t="shared" si="1"/>
        <v>79195.355302260781</v>
      </c>
    </row>
    <row r="26" spans="1:10">
      <c r="A26" s="50">
        <v>10</v>
      </c>
      <c r="B26" s="50">
        <v>16</v>
      </c>
      <c r="C26" s="70" t="s">
        <v>50</v>
      </c>
      <c r="D26" s="47">
        <f>VLOOKUP($C26,'data dump - 21 budget'!$A:$F,2,FALSE)</f>
        <v>0</v>
      </c>
      <c r="E26" s="47">
        <f>VLOOKUP($C26,'data dump - 21 budget'!$A:$F,3,FALSE)</f>
        <v>451.4482049535473</v>
      </c>
      <c r="F26" s="47">
        <f>VLOOKUP($C26,'data dump - 21 budget'!$A:$F,4,FALSE)</f>
        <v>0</v>
      </c>
      <c r="G26" s="47">
        <f>VLOOKUP($C26,'data dump - 21 budget'!$A:$F,5,FALSE)</f>
        <v>0</v>
      </c>
      <c r="H26" s="47">
        <f t="shared" si="0"/>
        <v>451.4482049535473</v>
      </c>
      <c r="I26" s="54">
        <f>VLOOKUP(B26,'data dump - 21 carry-forward'!B:J,9,FALSE)</f>
        <v>-355.85424940945194</v>
      </c>
      <c r="J26" s="54">
        <f t="shared" si="1"/>
        <v>95.593955544095365</v>
      </c>
    </row>
    <row r="27" spans="1:10">
      <c r="A27" s="50">
        <v>14</v>
      </c>
      <c r="B27" s="50">
        <v>217</v>
      </c>
      <c r="C27" s="70" t="s">
        <v>51</v>
      </c>
      <c r="D27" s="47">
        <f>VLOOKUP($C27,'data dump - 21 budget'!$A:$F,2,FALSE)</f>
        <v>0</v>
      </c>
      <c r="E27" s="47">
        <f>VLOOKUP($C27,'data dump - 21 budget'!$A:$F,3,FALSE)</f>
        <v>1751.6190352197636</v>
      </c>
      <c r="F27" s="47">
        <f>VLOOKUP($C27,'data dump - 21 budget'!$A:$F,4,FALSE)</f>
        <v>0</v>
      </c>
      <c r="G27" s="47">
        <f>VLOOKUP($C27,'data dump - 21 budget'!$A:$F,5,FALSE)</f>
        <v>0</v>
      </c>
      <c r="H27" s="47">
        <f t="shared" si="0"/>
        <v>1751.6190352197636</v>
      </c>
      <c r="I27" s="54">
        <f>VLOOKUP(B27,'data dump - 21 carry-forward'!B:J,9,FALSE)</f>
        <v>1513.2834448265535</v>
      </c>
      <c r="J27" s="54">
        <f t="shared" si="1"/>
        <v>3264.9024800463171</v>
      </c>
    </row>
    <row r="28" spans="1:10">
      <c r="A28" s="50">
        <v>18</v>
      </c>
      <c r="B28" s="50">
        <v>219</v>
      </c>
      <c r="C28" s="70" t="s">
        <v>52</v>
      </c>
      <c r="D28" s="47">
        <f>VLOOKUP($C28,'data dump - 21 budget'!$A:$F,2,FALSE)</f>
        <v>0</v>
      </c>
      <c r="E28" s="47">
        <f>VLOOKUP($C28,'data dump - 21 budget'!$A:$F,3,FALSE)</f>
        <v>1083.4756918885134</v>
      </c>
      <c r="F28" s="47">
        <f>VLOOKUP($C28,'data dump - 21 budget'!$A:$F,4,FALSE)</f>
        <v>0</v>
      </c>
      <c r="G28" s="47">
        <f>VLOOKUP($C28,'data dump - 21 budget'!$A:$F,5,FALSE)</f>
        <v>0</v>
      </c>
      <c r="H28" s="47">
        <f t="shared" si="0"/>
        <v>1083.4756918885134</v>
      </c>
      <c r="I28" s="54">
        <f>VLOOKUP(B28,'data dump - 21 carry-forward'!B:J,9,FALSE)</f>
        <v>936.05161535663092</v>
      </c>
      <c r="J28" s="54">
        <f t="shared" si="1"/>
        <v>2019.5273072451444</v>
      </c>
    </row>
    <row r="29" spans="1:10">
      <c r="A29" s="50">
        <v>18</v>
      </c>
      <c r="B29" s="50">
        <v>220</v>
      </c>
      <c r="C29" s="70" t="s">
        <v>53</v>
      </c>
      <c r="D29" s="47">
        <f>VLOOKUP($C29,'data dump - 21 budget'!$A:$F,2,FALSE)</f>
        <v>0</v>
      </c>
      <c r="E29" s="47">
        <f>VLOOKUP($C29,'data dump - 21 budget'!$A:$F,3,FALSE)</f>
        <v>4026.9179881856417</v>
      </c>
      <c r="F29" s="47">
        <f>VLOOKUP($C29,'data dump - 21 budget'!$A:$F,4,FALSE)</f>
        <v>0</v>
      </c>
      <c r="G29" s="47">
        <f>VLOOKUP($C29,'data dump - 21 budget'!$A:$F,5,FALSE)</f>
        <v>0</v>
      </c>
      <c r="H29" s="47">
        <f t="shared" si="0"/>
        <v>4026.9179881856417</v>
      </c>
      <c r="I29" s="54">
        <f>VLOOKUP(B29,'data dump - 21 carry-forward'!B:J,9,FALSE)</f>
        <v>3478.9918370754785</v>
      </c>
      <c r="J29" s="54">
        <f t="shared" si="1"/>
        <v>7505.9098252611202</v>
      </c>
    </row>
    <row r="30" spans="1:10">
      <c r="A30" s="50">
        <v>12</v>
      </c>
      <c r="B30" s="50">
        <v>17</v>
      </c>
      <c r="C30" s="70" t="s">
        <v>54</v>
      </c>
      <c r="D30" s="47">
        <f>VLOOKUP($C30,'data dump - 21 budget'!$A:$F,2,FALSE)</f>
        <v>0</v>
      </c>
      <c r="E30" s="47">
        <f>VLOOKUP($C30,'data dump - 21 budget'!$A:$F,3,FALSE)</f>
        <v>113349.61529973667</v>
      </c>
      <c r="F30" s="47">
        <f>VLOOKUP($C30,'data dump - 21 budget'!$A:$F,4,FALSE)</f>
        <v>0</v>
      </c>
      <c r="G30" s="47">
        <f>VLOOKUP($C30,'data dump - 21 budget'!$A:$F,5,FALSE)</f>
        <v>0</v>
      </c>
      <c r="H30" s="47">
        <f t="shared" si="0"/>
        <v>113349.61529973667</v>
      </c>
      <c r="I30" s="54">
        <f>VLOOKUP(B30,'data dump - 21 carry-forward'!B:J,9,FALSE)</f>
        <v>28255.715452407792</v>
      </c>
      <c r="J30" s="54">
        <f t="shared" si="1"/>
        <v>141605.33075214445</v>
      </c>
    </row>
    <row r="31" spans="1:10">
      <c r="A31" s="50">
        <v>753</v>
      </c>
      <c r="B31" s="50">
        <v>18</v>
      </c>
      <c r="C31" s="70" t="s">
        <v>55</v>
      </c>
      <c r="D31" s="47">
        <f>VLOOKUP($C31,'data dump - 21 budget'!$A:$F,2,FALSE)</f>
        <v>0</v>
      </c>
      <c r="E31" s="47">
        <f>VLOOKUP($C31,'data dump - 21 budget'!$A:$F,3,FALSE)</f>
        <v>11647.36368780152</v>
      </c>
      <c r="F31" s="47">
        <f>VLOOKUP($C31,'data dump - 21 budget'!$A:$F,4,FALSE)</f>
        <v>0</v>
      </c>
      <c r="G31" s="47">
        <f>VLOOKUP($C31,'data dump - 21 budget'!$A:$F,5,FALSE)</f>
        <v>0</v>
      </c>
      <c r="H31" s="47">
        <f t="shared" si="0"/>
        <v>11647.36368780152</v>
      </c>
      <c r="I31" s="54">
        <f>VLOOKUP(B31,'data dump - 21 carry-forward'!B:J,9,FALSE)</f>
        <v>4278.21226902137</v>
      </c>
      <c r="J31" s="54">
        <f t="shared" si="1"/>
        <v>15925.57595682289</v>
      </c>
    </row>
    <row r="32" spans="1:10">
      <c r="A32" s="50">
        <v>89</v>
      </c>
      <c r="B32" s="50">
        <v>19</v>
      </c>
      <c r="C32" s="46" t="s">
        <v>56</v>
      </c>
      <c r="D32" s="47">
        <f>VLOOKUP($C32,'data dump - 21 budget'!$A:$F,2,FALSE)</f>
        <v>0</v>
      </c>
      <c r="E32" s="47">
        <f>VLOOKUP($C32,'data dump - 21 budget'!$A:$F,3,FALSE)</f>
        <v>24649.071990463686</v>
      </c>
      <c r="F32" s="47">
        <f>VLOOKUP($C32,'data dump - 21 budget'!$A:$F,4,FALSE)</f>
        <v>0</v>
      </c>
      <c r="G32" s="47">
        <f>VLOOKUP($C32,'data dump - 21 budget'!$A:$F,5,FALSE)</f>
        <v>0</v>
      </c>
      <c r="H32" s="47">
        <f t="shared" si="0"/>
        <v>24649.071990463686</v>
      </c>
      <c r="I32" s="54">
        <f>VLOOKUP(B32,'data dump - 21 carry-forward'!B:J,9,FALSE)</f>
        <v>19750.145898046685</v>
      </c>
      <c r="J32" s="54">
        <f t="shared" si="1"/>
        <v>44399.217888510371</v>
      </c>
    </row>
    <row r="33" spans="1:10">
      <c r="A33" s="50">
        <v>920</v>
      </c>
      <c r="B33" s="50">
        <v>20</v>
      </c>
      <c r="C33" s="46" t="s">
        <v>57</v>
      </c>
      <c r="D33" s="47">
        <f>VLOOKUP($C33,'data dump - 21 budget'!$A:$F,2,FALSE)</f>
        <v>0</v>
      </c>
      <c r="E33" s="47">
        <f>VLOOKUP($C33,'data dump - 21 budget'!$A:$F,3,FALSE)</f>
        <v>15277.007255628043</v>
      </c>
      <c r="F33" s="47">
        <f>VLOOKUP($C33,'data dump - 21 budget'!$A:$F,4,FALSE)</f>
        <v>0</v>
      </c>
      <c r="G33" s="47">
        <f>VLOOKUP($C33,'data dump - 21 budget'!$A:$F,5,FALSE)</f>
        <v>0</v>
      </c>
      <c r="H33" s="47">
        <f t="shared" si="0"/>
        <v>15277.007255628043</v>
      </c>
      <c r="I33" s="54">
        <f>VLOOKUP(B33,'data dump - 21 carry-forward'!B:J,9,FALSE)</f>
        <v>-14962.287493775368</v>
      </c>
      <c r="J33" s="54">
        <f t="shared" si="1"/>
        <v>314.71976185267522</v>
      </c>
    </row>
    <row r="34" spans="1:10">
      <c r="A34" s="50">
        <v>20</v>
      </c>
      <c r="B34" s="50">
        <v>21</v>
      </c>
      <c r="C34" s="46" t="s">
        <v>58</v>
      </c>
      <c r="D34" s="47">
        <f>VLOOKUP($C34,'data dump - 21 budget'!$A:$F,2,FALSE)</f>
        <v>0</v>
      </c>
      <c r="E34" s="47">
        <f>VLOOKUP($C34,'data dump - 21 budget'!$A:$F,3,FALSE)</f>
        <v>1101.5336200866557</v>
      </c>
      <c r="F34" s="47">
        <f>VLOOKUP($C34,'data dump - 21 budget'!$A:$F,4,FALSE)</f>
        <v>0</v>
      </c>
      <c r="G34" s="47">
        <f>VLOOKUP($C34,'data dump - 21 budget'!$A:$F,5,FALSE)</f>
        <v>0</v>
      </c>
      <c r="H34" s="47">
        <f t="shared" si="0"/>
        <v>1101.5336200866557</v>
      </c>
      <c r="I34" s="54">
        <f>VLOOKUP(B34,'data dump - 21 carry-forward'!B:J,9,FALSE)</f>
        <v>373.21821600633325</v>
      </c>
      <c r="J34" s="54">
        <f t="shared" si="1"/>
        <v>1474.7518360929889</v>
      </c>
    </row>
    <row r="35" spans="1:10">
      <c r="A35" s="50">
        <v>80</v>
      </c>
      <c r="B35" s="50">
        <v>208</v>
      </c>
      <c r="C35" s="46" t="s">
        <v>59</v>
      </c>
      <c r="D35" s="47">
        <f>VLOOKUP($C35,'data dump - 21 budget'!$A:$F,2,FALSE)</f>
        <v>0</v>
      </c>
      <c r="E35" s="47">
        <f>VLOOKUP($C35,'data dump - 21 budget'!$A:$F,3,FALSE)</f>
        <v>0</v>
      </c>
      <c r="F35" s="47">
        <f>VLOOKUP($C35,'data dump - 21 budget'!$A:$F,4,FALSE)</f>
        <v>0</v>
      </c>
      <c r="G35" s="47">
        <f>VLOOKUP($C35,'data dump - 21 budget'!$A:$F,5,FALSE)</f>
        <v>0</v>
      </c>
      <c r="H35" s="47">
        <f t="shared" si="0"/>
        <v>0</v>
      </c>
      <c r="I35" s="54">
        <f>VLOOKUP(B35,'data dump - 21 carry-forward'!B:J,9,FALSE)</f>
        <v>0</v>
      </c>
      <c r="J35" s="54">
        <f t="shared" si="1"/>
        <v>0</v>
      </c>
    </row>
    <row r="36" spans="1:10">
      <c r="A36" s="50">
        <v>40</v>
      </c>
      <c r="B36" s="50">
        <v>22</v>
      </c>
      <c r="C36" s="46" t="s">
        <v>60</v>
      </c>
      <c r="D36" s="47">
        <f>VLOOKUP($C36,'data dump - 21 budget'!$A:$F,2,FALSE)</f>
        <v>0</v>
      </c>
      <c r="E36" s="47">
        <f>VLOOKUP($C36,'data dump - 21 budget'!$A:$F,3,FALSE)</f>
        <v>246319.16958675455</v>
      </c>
      <c r="F36" s="47">
        <f>VLOOKUP($C36,'data dump - 21 budget'!$A:$F,4,FALSE)</f>
        <v>0</v>
      </c>
      <c r="G36" s="47">
        <f>VLOOKUP($C36,'data dump - 21 budget'!$A:$F,5,FALSE)</f>
        <v>0</v>
      </c>
      <c r="H36" s="47">
        <f t="shared" si="0"/>
        <v>246319.16958675455</v>
      </c>
      <c r="I36" s="54">
        <f>VLOOKUP(B36,'data dump - 21 carry-forward'!B:J,9,FALSE)</f>
        <v>-63689.563966001355</v>
      </c>
      <c r="J36" s="54">
        <f t="shared" si="1"/>
        <v>182629.60562075319</v>
      </c>
    </row>
    <row r="37" spans="1:10">
      <c r="A37" s="50">
        <v>332</v>
      </c>
      <c r="B37" s="50">
        <v>23</v>
      </c>
      <c r="C37" s="46" t="s">
        <v>61</v>
      </c>
      <c r="D37" s="47">
        <f>VLOOKUP($C37,'data dump - 21 budget'!$A:$F,2,FALSE)</f>
        <v>0</v>
      </c>
      <c r="E37" s="47">
        <f>VLOOKUP($C37,'data dump - 21 budget'!$A:$F,3,FALSE)</f>
        <v>4604.7716905261832</v>
      </c>
      <c r="F37" s="47">
        <f>VLOOKUP($C37,'data dump - 21 budget'!$A:$F,4,FALSE)</f>
        <v>0</v>
      </c>
      <c r="G37" s="47">
        <f>VLOOKUP($C37,'data dump - 21 budget'!$A:$F,5,FALSE)</f>
        <v>0</v>
      </c>
      <c r="H37" s="47">
        <f t="shared" si="0"/>
        <v>4604.7716905261832</v>
      </c>
      <c r="I37" s="54">
        <f>VLOOKUP(B37,'data dump - 21 carry-forward'!B:J,9,FALSE)</f>
        <v>-1425.5743757926275</v>
      </c>
      <c r="J37" s="54">
        <f t="shared" si="1"/>
        <v>3179.1973147335557</v>
      </c>
    </row>
    <row r="38" spans="1:10">
      <c r="A38" s="50">
        <v>50</v>
      </c>
      <c r="B38" s="50">
        <v>24</v>
      </c>
      <c r="C38" s="46" t="s">
        <v>62</v>
      </c>
      <c r="D38" s="47">
        <f>VLOOKUP($C38,'data dump - 21 budget'!$A:$F,2,FALSE)</f>
        <v>0</v>
      </c>
      <c r="E38" s="47">
        <f>VLOOKUP($C38,'data dump - 21 budget'!$A:$F,3,FALSE)</f>
        <v>66344.82819997333</v>
      </c>
      <c r="F38" s="47">
        <f>VLOOKUP($C38,'data dump - 21 budget'!$A:$F,4,FALSE)</f>
        <v>0</v>
      </c>
      <c r="G38" s="47">
        <f>VLOOKUP($C38,'data dump - 21 budget'!$A:$F,5,FALSE)</f>
        <v>0</v>
      </c>
      <c r="H38" s="47">
        <f t="shared" si="0"/>
        <v>66344.82819997333</v>
      </c>
      <c r="I38" s="54">
        <f>VLOOKUP(B38,'data dump - 21 carry-forward'!B:J,9,FALSE)</f>
        <v>-157365.2704816788</v>
      </c>
      <c r="J38" s="54">
        <f t="shared" si="1"/>
        <v>-91020.442281705473</v>
      </c>
    </row>
    <row r="39" spans="1:10">
      <c r="A39" s="50">
        <v>52</v>
      </c>
      <c r="B39" s="50">
        <v>25</v>
      </c>
      <c r="C39" s="46" t="s">
        <v>63</v>
      </c>
      <c r="D39" s="47">
        <f>VLOOKUP($C39,'data dump - 21 budget'!$A:$F,2,FALSE)</f>
        <v>0</v>
      </c>
      <c r="E39" s="47">
        <f>VLOOKUP($C39,'data dump - 21 budget'!$A:$F,3,FALSE)</f>
        <v>0</v>
      </c>
      <c r="F39" s="47">
        <f>VLOOKUP($C39,'data dump - 21 budget'!$A:$F,4,FALSE)</f>
        <v>0</v>
      </c>
      <c r="G39" s="47">
        <f>VLOOKUP($C39,'data dump - 21 budget'!$A:$F,5,FALSE)</f>
        <v>0</v>
      </c>
      <c r="H39" s="47">
        <f t="shared" si="0"/>
        <v>0</v>
      </c>
      <c r="I39" s="54">
        <f>VLOOKUP(B39,'data dump - 21 carry-forward'!B:J,9,FALSE)</f>
        <v>0</v>
      </c>
      <c r="J39" s="54">
        <f t="shared" si="1"/>
        <v>0</v>
      </c>
    </row>
    <row r="40" spans="1:10">
      <c r="A40" s="50">
        <v>53</v>
      </c>
      <c r="B40" s="50">
        <v>26</v>
      </c>
      <c r="C40" s="46" t="s">
        <v>64</v>
      </c>
      <c r="D40" s="47">
        <f>VLOOKUP($C40,'data dump - 21 budget'!$A:$F,2,FALSE)</f>
        <v>0</v>
      </c>
      <c r="E40" s="47">
        <f>VLOOKUP($C40,'data dump - 21 budget'!$A:$F,3,FALSE)</f>
        <v>0</v>
      </c>
      <c r="F40" s="47">
        <f>VLOOKUP($C40,'data dump - 21 budget'!$A:$F,4,FALSE)</f>
        <v>0</v>
      </c>
      <c r="G40" s="47">
        <f>VLOOKUP($C40,'data dump - 21 budget'!$A:$F,5,FALSE)</f>
        <v>0</v>
      </c>
      <c r="H40" s="47">
        <f t="shared" si="0"/>
        <v>0</v>
      </c>
      <c r="I40" s="54">
        <f>VLOOKUP(B40,'data dump - 21 carry-forward'!B:J,9,FALSE)</f>
        <v>0</v>
      </c>
      <c r="J40" s="54">
        <f t="shared" si="1"/>
        <v>0</v>
      </c>
    </row>
    <row r="41" spans="1:10">
      <c r="A41" s="50">
        <v>51</v>
      </c>
      <c r="B41" s="50">
        <v>215</v>
      </c>
      <c r="C41" s="46" t="s">
        <v>65</v>
      </c>
      <c r="D41" s="47">
        <f>VLOOKUP($C41,'data dump - 21 budget'!$A:$F,2,FALSE)</f>
        <v>0</v>
      </c>
      <c r="E41" s="47">
        <f>VLOOKUP($C41,'data dump - 21 budget'!$A:$F,3,FALSE)</f>
        <v>6013.2900899812503</v>
      </c>
      <c r="F41" s="47">
        <f>VLOOKUP($C41,'data dump - 21 budget'!$A:$F,4,FALSE)</f>
        <v>0</v>
      </c>
      <c r="G41" s="47">
        <f>VLOOKUP($C41,'data dump - 21 budget'!$A:$F,5,FALSE)</f>
        <v>0</v>
      </c>
      <c r="H41" s="47">
        <f t="shared" si="0"/>
        <v>6013.2900899812503</v>
      </c>
      <c r="I41" s="54">
        <f>VLOOKUP(B41,'data dump - 21 carry-forward'!B:J,9,FALSE)</f>
        <v>5195.0864652293021</v>
      </c>
      <c r="J41" s="54">
        <f t="shared" si="1"/>
        <v>11208.376555210552</v>
      </c>
    </row>
    <row r="42" spans="1:10">
      <c r="A42" s="50">
        <v>60</v>
      </c>
      <c r="B42" s="50">
        <v>27</v>
      </c>
      <c r="C42" s="46" t="s">
        <v>66</v>
      </c>
      <c r="D42" s="47">
        <f>VLOOKUP($C42,'data dump - 21 budget'!$A:$F,2,FALSE)</f>
        <v>0</v>
      </c>
      <c r="E42" s="47">
        <f>VLOOKUP($C42,'data dump - 21 budget'!$A:$F,3,FALSE)</f>
        <v>22274.454432408031</v>
      </c>
      <c r="F42" s="47">
        <f>VLOOKUP($C42,'data dump - 21 budget'!$A:$F,4,FALSE)</f>
        <v>0</v>
      </c>
      <c r="G42" s="47">
        <f>VLOOKUP($C42,'data dump - 21 budget'!$A:$F,5,FALSE)</f>
        <v>0</v>
      </c>
      <c r="H42" s="47">
        <f t="shared" si="0"/>
        <v>22274.454432408031</v>
      </c>
      <c r="I42" s="54">
        <f>VLOOKUP(B42,'data dump - 21 carry-forward'!B:J,9,FALSE)</f>
        <v>-100926.05630748994</v>
      </c>
      <c r="J42" s="54">
        <f t="shared" si="1"/>
        <v>-78651.601875081906</v>
      </c>
    </row>
    <row r="43" spans="1:10">
      <c r="A43" s="50">
        <v>171</v>
      </c>
      <c r="B43" s="50">
        <v>206</v>
      </c>
      <c r="C43" s="46" t="s">
        <v>67</v>
      </c>
      <c r="D43" s="47">
        <f>VLOOKUP($C43,'data dump - 21 budget'!$A:$F,2,FALSE)</f>
        <v>0</v>
      </c>
      <c r="E43" s="47">
        <f>VLOOKUP($C43,'data dump - 21 budget'!$A:$F,3,FALSE)</f>
        <v>0</v>
      </c>
      <c r="F43" s="47">
        <f>VLOOKUP($C43,'data dump - 21 budget'!$A:$F,4,FALSE)</f>
        <v>0</v>
      </c>
      <c r="G43" s="47">
        <f>VLOOKUP($C43,'data dump - 21 budget'!$A:$F,5,FALSE)</f>
        <v>0</v>
      </c>
      <c r="H43" s="47">
        <f t="shared" si="0"/>
        <v>0</v>
      </c>
      <c r="I43" s="54">
        <f>VLOOKUP(B43,'data dump - 21 carry-forward'!B:J,9,FALSE)</f>
        <v>0</v>
      </c>
      <c r="J43" s="54">
        <f t="shared" si="1"/>
        <v>0</v>
      </c>
    </row>
    <row r="44" spans="1:10">
      <c r="A44" s="50">
        <v>87</v>
      </c>
      <c r="B44" s="50">
        <v>213</v>
      </c>
      <c r="C44" s="46" t="s">
        <v>68</v>
      </c>
      <c r="D44" s="47">
        <f>VLOOKUP($C44,'data dump - 21 budget'!$A:$F,2,FALSE)</f>
        <v>0</v>
      </c>
      <c r="E44" s="47">
        <f>VLOOKUP($C44,'data dump - 21 budget'!$A:$F,3,FALSE)</f>
        <v>30382.46419337374</v>
      </c>
      <c r="F44" s="47">
        <f>VLOOKUP($C44,'data dump - 21 budget'!$A:$F,4,FALSE)</f>
        <v>0</v>
      </c>
      <c r="G44" s="47">
        <f>VLOOKUP($C44,'data dump - 21 budget'!$A:$F,5,FALSE)</f>
        <v>0</v>
      </c>
      <c r="H44" s="47">
        <f t="shared" si="0"/>
        <v>30382.46419337374</v>
      </c>
      <c r="I44" s="54">
        <f>VLOOKUP(B44,'data dump - 21 carry-forward'!B:J,9,FALSE)</f>
        <v>-31830.91887010117</v>
      </c>
      <c r="J44" s="54">
        <f t="shared" si="1"/>
        <v>-1448.4546767274296</v>
      </c>
    </row>
    <row r="45" spans="1:10">
      <c r="A45" s="50">
        <v>950</v>
      </c>
      <c r="B45" s="50">
        <v>28</v>
      </c>
      <c r="C45" s="46" t="s">
        <v>69</v>
      </c>
      <c r="D45" s="47">
        <f>VLOOKUP($C45,'data dump - 21 budget'!$A:$F,2,FALSE)</f>
        <v>0</v>
      </c>
      <c r="E45" s="47">
        <f>VLOOKUP($C45,'data dump - 21 budget'!$A:$F,3,FALSE)</f>
        <v>112392.54510523514</v>
      </c>
      <c r="F45" s="47">
        <f>VLOOKUP($C45,'data dump - 21 budget'!$A:$F,4,FALSE)</f>
        <v>0</v>
      </c>
      <c r="G45" s="47">
        <f>VLOOKUP($C45,'data dump - 21 budget'!$A:$F,5,FALSE)</f>
        <v>0</v>
      </c>
      <c r="H45" s="47">
        <f t="shared" si="0"/>
        <v>112392.54510523514</v>
      </c>
      <c r="I45" s="54">
        <f>VLOOKUP(B45,'data dump - 21 carry-forward'!B:J,9,FALSE)</f>
        <v>-54845.792593045015</v>
      </c>
      <c r="J45" s="54">
        <f t="shared" si="1"/>
        <v>57546.752512190127</v>
      </c>
    </row>
    <row r="46" spans="1:10">
      <c r="A46" s="50">
        <v>80</v>
      </c>
      <c r="B46" s="50">
        <v>29</v>
      </c>
      <c r="C46" s="46" t="s">
        <v>70</v>
      </c>
      <c r="D46" s="47">
        <f>VLOOKUP($C46,'data dump - 21 budget'!$A:$F,2,FALSE)</f>
        <v>0</v>
      </c>
      <c r="E46" s="47">
        <f>VLOOKUP($C46,'data dump - 21 budget'!$A:$F,3,FALSE)</f>
        <v>1435.6052917522804</v>
      </c>
      <c r="F46" s="47">
        <f>VLOOKUP($C46,'data dump - 21 budget'!$A:$F,4,FALSE)</f>
        <v>0</v>
      </c>
      <c r="G46" s="47">
        <f>VLOOKUP($C46,'data dump - 21 budget'!$A:$F,5,FALSE)</f>
        <v>0</v>
      </c>
      <c r="H46" s="47">
        <f t="shared" si="0"/>
        <v>1435.6052917522804</v>
      </c>
      <c r="I46" s="54">
        <f>VLOOKUP(B46,'data dump - 21 carry-forward'!B:J,9,FALSE)</f>
        <v>-10655.688817080829</v>
      </c>
      <c r="J46" s="54">
        <f t="shared" si="1"/>
        <v>-9220.0835253285477</v>
      </c>
    </row>
    <row r="47" spans="1:10">
      <c r="A47" s="50">
        <v>81</v>
      </c>
      <c r="B47" s="50">
        <v>30</v>
      </c>
      <c r="C47" s="46" t="s">
        <v>71</v>
      </c>
      <c r="D47" s="47">
        <f>VLOOKUP($C47,'data dump - 21 budget'!$A:$F,2,FALSE)</f>
        <v>0</v>
      </c>
      <c r="E47" s="47">
        <f>VLOOKUP($C47,'data dump - 21 budget'!$A:$F,3,FALSE)</f>
        <v>14076.155030451608</v>
      </c>
      <c r="F47" s="47">
        <f>VLOOKUP($C47,'data dump - 21 budget'!$A:$F,4,FALSE)</f>
        <v>0</v>
      </c>
      <c r="G47" s="47">
        <f>VLOOKUP($C47,'data dump - 21 budget'!$A:$F,5,FALSE)</f>
        <v>0</v>
      </c>
      <c r="H47" s="47">
        <f t="shared" si="0"/>
        <v>14076.155030451608</v>
      </c>
      <c r="I47" s="54">
        <f>VLOOKUP(B47,'data dump - 21 carry-forward'!B:J,9,FALSE)</f>
        <v>-4956.2169285764667</v>
      </c>
      <c r="J47" s="54">
        <f t="shared" si="1"/>
        <v>9119.938101875141</v>
      </c>
    </row>
    <row r="48" spans="1:10">
      <c r="A48" s="50">
        <v>150</v>
      </c>
      <c r="B48" s="50">
        <v>31</v>
      </c>
      <c r="C48" s="46" t="s">
        <v>72</v>
      </c>
      <c r="D48" s="47">
        <f>VLOOKUP($C48,'data dump - 21 budget'!$A:$F,2,FALSE)</f>
        <v>0</v>
      </c>
      <c r="E48" s="47">
        <f>VLOOKUP($C48,'data dump - 21 budget'!$A:$F,3,FALSE)</f>
        <v>0</v>
      </c>
      <c r="F48" s="47">
        <f>VLOOKUP($C48,'data dump - 21 budget'!$A:$F,4,FALSE)</f>
        <v>0</v>
      </c>
      <c r="G48" s="47">
        <f>VLOOKUP($C48,'data dump - 21 budget'!$A:$F,5,FALSE)</f>
        <v>0</v>
      </c>
      <c r="H48" s="47">
        <f t="shared" si="0"/>
        <v>0</v>
      </c>
      <c r="I48" s="54">
        <f>VLOOKUP(B48,'data dump - 21 carry-forward'!B:J,9,FALSE)</f>
        <v>-547.99035120591304</v>
      </c>
      <c r="J48" s="54">
        <f t="shared" si="1"/>
        <v>-547.99035120591304</v>
      </c>
    </row>
    <row r="49" spans="1:10">
      <c r="A49" s="50">
        <v>80</v>
      </c>
      <c r="B49" s="50">
        <v>214</v>
      </c>
      <c r="C49" s="46" t="s">
        <v>73</v>
      </c>
      <c r="D49" s="47">
        <f>VLOOKUP($C49,'data dump - 21 budget'!$A:$F,2,FALSE)</f>
        <v>0</v>
      </c>
      <c r="E49" s="47">
        <f>VLOOKUP($C49,'data dump - 21 budget'!$A:$F,3,FALSE)</f>
        <v>36.115856396283789</v>
      </c>
      <c r="F49" s="47">
        <f>VLOOKUP($C49,'data dump - 21 budget'!$A:$F,4,FALSE)</f>
        <v>0</v>
      </c>
      <c r="G49" s="47">
        <f>VLOOKUP($C49,'data dump - 21 budget'!$A:$F,5,FALSE)</f>
        <v>0</v>
      </c>
      <c r="H49" s="47">
        <f t="shared" si="0"/>
        <v>36.115856396283789</v>
      </c>
      <c r="I49" s="54">
        <f>VLOOKUP(B49,'data dump - 21 carry-forward'!B:J,9,FALSE)</f>
        <v>31.201720511887704</v>
      </c>
      <c r="J49" s="54">
        <f t="shared" si="1"/>
        <v>67.317576908171489</v>
      </c>
    </row>
    <row r="50" spans="1:10">
      <c r="A50" s="50">
        <v>82</v>
      </c>
      <c r="B50" s="50">
        <v>32</v>
      </c>
      <c r="C50" s="46" t="s">
        <v>74</v>
      </c>
      <c r="D50" s="47">
        <f>VLOOKUP($C50,'data dump - 21 budget'!$A:$F,2,FALSE)</f>
        <v>0</v>
      </c>
      <c r="E50" s="47">
        <f>VLOOKUP($C50,'data dump - 21 budget'!$A:$F,3,FALSE)</f>
        <v>32386.89422336749</v>
      </c>
      <c r="F50" s="47">
        <f>VLOOKUP($C50,'data dump - 21 budget'!$A:$F,4,FALSE)</f>
        <v>0</v>
      </c>
      <c r="G50" s="47">
        <f>VLOOKUP($C50,'data dump - 21 budget'!$A:$F,5,FALSE)</f>
        <v>0</v>
      </c>
      <c r="H50" s="47">
        <f t="shared" si="0"/>
        <v>32386.89422336749</v>
      </c>
      <c r="I50" s="54">
        <f>VLOOKUP(B50,'data dump - 21 carry-forward'!B:J,9,FALSE)</f>
        <v>-43639.15164273751</v>
      </c>
      <c r="J50" s="54">
        <f t="shared" si="1"/>
        <v>-11252.25741937002</v>
      </c>
    </row>
    <row r="51" spans="1:10">
      <c r="A51" s="50">
        <v>85</v>
      </c>
      <c r="B51" s="50">
        <v>33</v>
      </c>
      <c r="C51" s="46" t="s">
        <v>75</v>
      </c>
      <c r="D51" s="47">
        <f>VLOOKUP($C51,'data dump - 21 budget'!$A:$F,2,FALSE)</f>
        <v>0</v>
      </c>
      <c r="E51" s="47">
        <f>VLOOKUP($C51,'data dump - 21 budget'!$A:$F,3,FALSE)</f>
        <v>2835.0947271082769</v>
      </c>
      <c r="F51" s="47">
        <f>VLOOKUP($C51,'data dump - 21 budget'!$A:$F,4,FALSE)</f>
        <v>0</v>
      </c>
      <c r="G51" s="47">
        <f>VLOOKUP($C51,'data dump - 21 budget'!$A:$F,5,FALSE)</f>
        <v>0</v>
      </c>
      <c r="H51" s="47">
        <f t="shared" si="0"/>
        <v>2835.0947271082769</v>
      </c>
      <c r="I51" s="54">
        <f>VLOOKUP(B51,'data dump - 21 carry-forward'!B:J,9,FALSE)</f>
        <v>-22925.662591490625</v>
      </c>
      <c r="J51" s="54">
        <f t="shared" si="1"/>
        <v>-20090.567864382348</v>
      </c>
    </row>
    <row r="52" spans="1:10">
      <c r="A52" s="50">
        <v>84</v>
      </c>
      <c r="B52" s="50">
        <v>34</v>
      </c>
      <c r="C52" s="46" t="s">
        <v>76</v>
      </c>
      <c r="D52" s="47">
        <f>VLOOKUP($C52,'data dump - 21 budget'!$A:$F,2,FALSE)</f>
        <v>0</v>
      </c>
      <c r="E52" s="47">
        <f>VLOOKUP($C52,'data dump - 21 budget'!$A:$F,3,FALSE)</f>
        <v>2961.5002244952707</v>
      </c>
      <c r="F52" s="47">
        <f>VLOOKUP($C52,'data dump - 21 budget'!$A:$F,4,FALSE)</f>
        <v>0</v>
      </c>
      <c r="G52" s="47">
        <f>VLOOKUP($C52,'data dump - 21 budget'!$A:$F,5,FALSE)</f>
        <v>0</v>
      </c>
      <c r="H52" s="47">
        <f t="shared" si="0"/>
        <v>2961.5002244952707</v>
      </c>
      <c r="I52" s="54">
        <f>VLOOKUP(B52,'data dump - 21 carry-forward'!B:J,9,FALSE)</f>
        <v>1401.6725627623086</v>
      </c>
      <c r="J52" s="54">
        <f t="shared" si="1"/>
        <v>4363.1727872575793</v>
      </c>
    </row>
    <row r="53" spans="1:10">
      <c r="A53" s="50">
        <v>83</v>
      </c>
      <c r="B53" s="50">
        <v>35</v>
      </c>
      <c r="C53" s="46" t="s">
        <v>77</v>
      </c>
      <c r="D53" s="47">
        <f>VLOOKUP($C53,'data dump - 21 budget'!$A:$F,2,FALSE)</f>
        <v>0</v>
      </c>
      <c r="E53" s="47">
        <f>VLOOKUP($C53,'data dump - 21 budget'!$A:$F,3,FALSE)</f>
        <v>187585.75812229802</v>
      </c>
      <c r="F53" s="47">
        <f>VLOOKUP($C53,'data dump - 21 budget'!$A:$F,4,FALSE)</f>
        <v>0</v>
      </c>
      <c r="G53" s="47">
        <f>VLOOKUP($C53,'data dump - 21 budget'!$A:$F,5,FALSE)</f>
        <v>0</v>
      </c>
      <c r="H53" s="47">
        <f t="shared" si="0"/>
        <v>187585.75812229802</v>
      </c>
      <c r="I53" s="54">
        <f>VLOOKUP(B53,'data dump - 21 carry-forward'!B:J,9,FALSE)</f>
        <v>31533.479072336268</v>
      </c>
      <c r="J53" s="54">
        <f t="shared" si="1"/>
        <v>219119.23719463428</v>
      </c>
    </row>
    <row r="54" spans="1:10">
      <c r="A54" s="50">
        <v>70</v>
      </c>
      <c r="B54" s="50">
        <v>36</v>
      </c>
      <c r="C54" s="46" t="s">
        <v>78</v>
      </c>
      <c r="D54" s="47">
        <f>VLOOKUP($C54,'data dump - 21 budget'!$A:$F,2,FALSE)</f>
        <v>0</v>
      </c>
      <c r="E54" s="47">
        <f>VLOOKUP($C54,'data dump - 21 budget'!$A:$F,3,FALSE)</f>
        <v>95688.961521953912</v>
      </c>
      <c r="F54" s="47">
        <f>VLOOKUP($C54,'data dump - 21 budget'!$A:$F,4,FALSE)</f>
        <v>0</v>
      </c>
      <c r="G54" s="47">
        <f>VLOOKUP($C54,'data dump - 21 budget'!$A:$F,5,FALSE)</f>
        <v>0</v>
      </c>
      <c r="H54" s="47">
        <f t="shared" si="0"/>
        <v>95688.961521953912</v>
      </c>
      <c r="I54" s="54">
        <f>VLOOKUP(B54,'data dump - 21 carry-forward'!B:J,9,FALSE)</f>
        <v>-92649.899004145293</v>
      </c>
      <c r="J54" s="54">
        <f t="shared" si="1"/>
        <v>3039.0625178086193</v>
      </c>
    </row>
    <row r="55" spans="1:10">
      <c r="A55" s="50">
        <v>86</v>
      </c>
      <c r="B55" s="50">
        <v>37</v>
      </c>
      <c r="C55" s="46" t="s">
        <v>79</v>
      </c>
      <c r="D55" s="47">
        <f>VLOOKUP($C55,'data dump - 21 budget'!$A:$F,2,FALSE)</f>
        <v>0</v>
      </c>
      <c r="E55" s="47">
        <f>VLOOKUP($C55,'data dump - 21 budget'!$A:$F,3,FALSE)</f>
        <v>1038.3308713931588</v>
      </c>
      <c r="F55" s="47">
        <f>VLOOKUP($C55,'data dump - 21 budget'!$A:$F,4,FALSE)</f>
        <v>0</v>
      </c>
      <c r="G55" s="47">
        <f>VLOOKUP($C55,'data dump - 21 budget'!$A:$F,5,FALSE)</f>
        <v>0</v>
      </c>
      <c r="H55" s="47">
        <f t="shared" si="0"/>
        <v>1038.3308713931588</v>
      </c>
      <c r="I55" s="54">
        <f>VLOOKUP(B55,'data dump - 21 carry-forward'!B:J,9,FALSE)</f>
        <v>-1705.9047035113149</v>
      </c>
      <c r="J55" s="54">
        <f t="shared" si="1"/>
        <v>-667.57383211815613</v>
      </c>
    </row>
    <row r="56" spans="1:10">
      <c r="A56" s="50">
        <v>180</v>
      </c>
      <c r="B56" s="50">
        <v>38</v>
      </c>
      <c r="C56" s="46" t="s">
        <v>80</v>
      </c>
      <c r="D56" s="47">
        <f>VLOOKUP($C56,'data dump - 21 budget'!$A:$F,2,FALSE)</f>
        <v>0</v>
      </c>
      <c r="E56" s="47">
        <f>VLOOKUP($C56,'data dump - 21 budget'!$A:$F,3,FALSE)</f>
        <v>49406.491550116225</v>
      </c>
      <c r="F56" s="47">
        <f>VLOOKUP($C56,'data dump - 21 budget'!$A:$F,4,FALSE)</f>
        <v>0</v>
      </c>
      <c r="G56" s="47">
        <f>VLOOKUP($C56,'data dump - 21 budget'!$A:$F,5,FALSE)</f>
        <v>0</v>
      </c>
      <c r="H56" s="47">
        <f t="shared" si="0"/>
        <v>49406.491550116225</v>
      </c>
      <c r="I56" s="54">
        <f>VLOOKUP(B56,'data dump - 21 carry-forward'!B:J,9,FALSE)</f>
        <v>24516.551322366351</v>
      </c>
      <c r="J56" s="54">
        <f t="shared" si="1"/>
        <v>73923.042872482576</v>
      </c>
    </row>
    <row r="57" spans="1:10">
      <c r="A57" s="50">
        <v>747</v>
      </c>
      <c r="B57" s="50">
        <v>39</v>
      </c>
      <c r="C57" s="46" t="s">
        <v>81</v>
      </c>
      <c r="D57" s="47">
        <f>VLOOKUP($C57,'data dump - 21 budget'!$A:$F,2,FALSE)</f>
        <v>0</v>
      </c>
      <c r="E57" s="47">
        <f>VLOOKUP($C57,'data dump - 21 budget'!$A:$F,3,FALSE)</f>
        <v>183324.08706753654</v>
      </c>
      <c r="F57" s="47">
        <f>VLOOKUP($C57,'data dump - 21 budget'!$A:$F,4,FALSE)</f>
        <v>0</v>
      </c>
      <c r="G57" s="47">
        <f>VLOOKUP($C57,'data dump - 21 budget'!$A:$F,5,FALSE)</f>
        <v>0</v>
      </c>
      <c r="H57" s="47">
        <f t="shared" si="0"/>
        <v>183324.08706753654</v>
      </c>
      <c r="I57" s="54">
        <f>VLOOKUP(B57,'data dump - 21 carry-forward'!B:J,9,FALSE)</f>
        <v>38971.313595153508</v>
      </c>
      <c r="J57" s="54">
        <f t="shared" si="1"/>
        <v>222295.40066269005</v>
      </c>
    </row>
    <row r="58" spans="1:10">
      <c r="A58" s="50">
        <v>960</v>
      </c>
      <c r="B58" s="50">
        <v>209</v>
      </c>
      <c r="C58" s="46" t="s">
        <v>82</v>
      </c>
      <c r="D58" s="47">
        <f>VLOOKUP($C58,'data dump - 21 budget'!$A:$F,2,FALSE)</f>
        <v>0</v>
      </c>
      <c r="E58" s="47">
        <f>VLOOKUP($C58,'data dump - 21 budget'!$A:$F,3,FALSE)</f>
        <v>20044.300299937506</v>
      </c>
      <c r="F58" s="47">
        <f>VLOOKUP($C58,'data dump - 21 budget'!$A:$F,4,FALSE)</f>
        <v>0</v>
      </c>
      <c r="G58" s="47">
        <f>VLOOKUP($C58,'data dump - 21 budget'!$A:$F,5,FALSE)</f>
        <v>0</v>
      </c>
      <c r="H58" s="47">
        <f t="shared" si="0"/>
        <v>20044.300299937506</v>
      </c>
      <c r="I58" s="54">
        <f>VLOOKUP(B58,'data dump - 21 carry-forward'!B:J,9,FALSE)</f>
        <v>-294.84612549236408</v>
      </c>
      <c r="J58" s="54">
        <f t="shared" si="1"/>
        <v>19749.454174445142</v>
      </c>
    </row>
    <row r="59" spans="1:10">
      <c r="A59" s="50">
        <v>90</v>
      </c>
      <c r="B59" s="50">
        <v>40</v>
      </c>
      <c r="C59" s="46" t="s">
        <v>83</v>
      </c>
      <c r="D59" s="47">
        <f>VLOOKUP($C59,'data dump - 21 budget'!$A:$F,2,FALSE)</f>
        <v>0</v>
      </c>
      <c r="E59" s="47">
        <f>VLOOKUP($C59,'data dump - 21 budget'!$A:$F,3,FALSE)</f>
        <v>71825.409408109394</v>
      </c>
      <c r="F59" s="47">
        <f>VLOOKUP($C59,'data dump - 21 budget'!$A:$F,4,FALSE)</f>
        <v>0</v>
      </c>
      <c r="G59" s="47">
        <f>VLOOKUP($C59,'data dump - 21 budget'!$A:$F,5,FALSE)</f>
        <v>0</v>
      </c>
      <c r="H59" s="47">
        <f t="shared" si="0"/>
        <v>71825.409408109394</v>
      </c>
      <c r="I59" s="54">
        <f>VLOOKUP(B59,'data dump - 21 carry-forward'!B:J,9,FALSE)</f>
        <v>60788.999469403032</v>
      </c>
      <c r="J59" s="54">
        <f t="shared" si="1"/>
        <v>132614.40887751244</v>
      </c>
    </row>
    <row r="60" spans="1:10">
      <c r="A60" s="50">
        <v>90</v>
      </c>
      <c r="B60" s="50">
        <v>41</v>
      </c>
      <c r="C60" s="46" t="s">
        <v>84</v>
      </c>
      <c r="D60" s="47">
        <f>VLOOKUP($C60,'data dump - 21 budget'!$A:$F,2,FALSE)</f>
        <v>0</v>
      </c>
      <c r="E60" s="47">
        <f>VLOOKUP($C60,'data dump - 21 budget'!$A:$F,3,FALSE)</f>
        <v>24549.753385373908</v>
      </c>
      <c r="F60" s="47">
        <f>VLOOKUP($C60,'data dump - 21 budget'!$A:$F,4,FALSE)</f>
        <v>0</v>
      </c>
      <c r="G60" s="47">
        <f>VLOOKUP($C60,'data dump - 21 budget'!$A:$F,5,FALSE)</f>
        <v>0</v>
      </c>
      <c r="H60" s="47">
        <f t="shared" si="0"/>
        <v>24549.753385373908</v>
      </c>
      <c r="I60" s="54">
        <f>VLOOKUP(B60,'data dump - 21 carry-forward'!B:J,9,FALSE)</f>
        <v>19618.675304038505</v>
      </c>
      <c r="J60" s="54">
        <f t="shared" si="1"/>
        <v>44168.428689412409</v>
      </c>
    </row>
    <row r="61" spans="1:10">
      <c r="A61" s="50">
        <v>220</v>
      </c>
      <c r="B61" s="50">
        <v>207</v>
      </c>
      <c r="C61" s="46" t="s">
        <v>85</v>
      </c>
      <c r="D61" s="47">
        <f>VLOOKUP($C61,'data dump - 21 budget'!$A:$F,2,FALSE)</f>
        <v>0</v>
      </c>
      <c r="E61" s="47">
        <f>VLOOKUP($C61,'data dump - 21 budget'!$A:$F,3,FALSE)</f>
        <v>1065.4177636903717</v>
      </c>
      <c r="F61" s="47">
        <f>VLOOKUP($C61,'data dump - 21 budget'!$A:$F,4,FALSE)</f>
        <v>0</v>
      </c>
      <c r="G61" s="47">
        <f>VLOOKUP($C61,'data dump - 21 budget'!$A:$F,5,FALSE)</f>
        <v>0</v>
      </c>
      <c r="H61" s="47">
        <f t="shared" si="0"/>
        <v>1065.4177636903717</v>
      </c>
      <c r="I61" s="54">
        <f>VLOOKUP(B61,'data dump - 21 carry-forward'!B:J,9,FALSE)</f>
        <v>-10397.072192721433</v>
      </c>
      <c r="J61" s="54">
        <f t="shared" si="1"/>
        <v>-9331.6544290310612</v>
      </c>
    </row>
    <row r="62" spans="1:10">
      <c r="A62" s="50">
        <v>101</v>
      </c>
      <c r="B62" s="50">
        <v>42</v>
      </c>
      <c r="C62" s="46" t="s">
        <v>86</v>
      </c>
      <c r="D62" s="47">
        <f>VLOOKUP($C62,'data dump - 21 budget'!$A:$F,2,FALSE)</f>
        <v>0</v>
      </c>
      <c r="E62" s="47">
        <f>VLOOKUP($C62,'data dump - 21 budget'!$A:$F,3,FALSE)</f>
        <v>20567.980217683617</v>
      </c>
      <c r="F62" s="47">
        <f>VLOOKUP($C62,'data dump - 21 budget'!$A:$F,4,FALSE)</f>
        <v>0</v>
      </c>
      <c r="G62" s="47">
        <f>VLOOKUP($C62,'data dump - 21 budget'!$A:$F,5,FALSE)</f>
        <v>0</v>
      </c>
      <c r="H62" s="47">
        <f t="shared" si="0"/>
        <v>20567.980217683617</v>
      </c>
      <c r="I62" s="54">
        <f>VLOOKUP(B62,'data dump - 21 carry-forward'!B:J,9,FALSE)</f>
        <v>-14912.155836232603</v>
      </c>
      <c r="J62" s="54">
        <f t="shared" si="1"/>
        <v>5655.8243814510133</v>
      </c>
    </row>
    <row r="63" spans="1:10">
      <c r="A63" s="50">
        <v>102</v>
      </c>
      <c r="B63" s="50">
        <v>43</v>
      </c>
      <c r="C63" s="46" t="s">
        <v>87</v>
      </c>
      <c r="D63" s="47">
        <f>VLOOKUP($C63,'data dump - 21 budget'!$A:$F,2,FALSE)</f>
        <v>0</v>
      </c>
      <c r="E63" s="47">
        <f>VLOOKUP($C63,'data dump - 21 budget'!$A:$F,3,FALSE)</f>
        <v>73983.512407069327</v>
      </c>
      <c r="F63" s="47">
        <f>VLOOKUP($C63,'data dump - 21 budget'!$A:$F,4,FALSE)</f>
        <v>0</v>
      </c>
      <c r="G63" s="47">
        <f>VLOOKUP($C63,'data dump - 21 budget'!$A:$F,5,FALSE)</f>
        <v>0</v>
      </c>
      <c r="H63" s="47">
        <f t="shared" si="0"/>
        <v>73983.512407069327</v>
      </c>
      <c r="I63" s="54">
        <f>VLOOKUP(B63,'data dump - 21 carry-forward'!B:J,9,FALSE)</f>
        <v>-120385.97439212419</v>
      </c>
      <c r="J63" s="54">
        <f t="shared" si="1"/>
        <v>-46402.461985054862</v>
      </c>
    </row>
    <row r="64" spans="1:10">
      <c r="A64" s="50">
        <v>101</v>
      </c>
      <c r="B64" s="50">
        <v>203</v>
      </c>
      <c r="C64" s="46" t="s">
        <v>88</v>
      </c>
      <c r="D64" s="47">
        <f>VLOOKUP($C64,'data dump - 21 budget'!$A:$F,2,FALSE)</f>
        <v>0</v>
      </c>
      <c r="E64" s="47">
        <f>VLOOKUP($C64,'data dump - 21 budget'!$A:$F,3,FALSE)</f>
        <v>1309.1997943652873</v>
      </c>
      <c r="F64" s="47">
        <f>VLOOKUP($C64,'data dump - 21 budget'!$A:$F,4,FALSE)</f>
        <v>0</v>
      </c>
      <c r="G64" s="47">
        <f>VLOOKUP($C64,'data dump - 21 budget'!$A:$F,5,FALSE)</f>
        <v>0</v>
      </c>
      <c r="H64" s="47">
        <f t="shared" si="0"/>
        <v>1309.1997943652873</v>
      </c>
      <c r="I64" s="54">
        <f>VLOOKUP(B64,'data dump - 21 carry-forward'!B:J,9,FALSE)</f>
        <v>-4843.5546550085382</v>
      </c>
      <c r="J64" s="54">
        <f t="shared" si="1"/>
        <v>-3534.354860643251</v>
      </c>
    </row>
    <row r="65" spans="1:10">
      <c r="A65" s="50">
        <v>82</v>
      </c>
      <c r="B65" s="50">
        <v>44</v>
      </c>
      <c r="C65" s="46" t="s">
        <v>89</v>
      </c>
      <c r="D65" s="47">
        <f>VLOOKUP($C65,'data dump - 21 budget'!$A:$F,2,FALSE)</f>
        <v>0</v>
      </c>
      <c r="E65" s="47">
        <f>VLOOKUP($C65,'data dump - 21 budget'!$A:$F,3,FALSE)</f>
        <v>257686.63538748483</v>
      </c>
      <c r="F65" s="47">
        <f>VLOOKUP($C65,'data dump - 21 budget'!$A:$F,4,FALSE)</f>
        <v>0</v>
      </c>
      <c r="G65" s="47">
        <f>VLOOKUP($C65,'data dump - 21 budget'!$A:$F,5,FALSE)</f>
        <v>0</v>
      </c>
      <c r="H65" s="47">
        <f t="shared" si="0"/>
        <v>257686.63538748483</v>
      </c>
      <c r="I65" s="54">
        <f>VLOOKUP(B65,'data dump - 21 carry-forward'!B:J,9,FALSE)</f>
        <v>46034.385176213254</v>
      </c>
      <c r="J65" s="54">
        <f t="shared" si="1"/>
        <v>303721.02056369808</v>
      </c>
    </row>
    <row r="66" spans="1:10">
      <c r="A66" s="50">
        <v>82</v>
      </c>
      <c r="B66" s="50">
        <v>45</v>
      </c>
      <c r="C66" s="46" t="s">
        <v>90</v>
      </c>
      <c r="D66" s="47">
        <f>VLOOKUP($C66,'data dump - 21 budget'!$A:$F,2,FALSE)</f>
        <v>0</v>
      </c>
      <c r="E66" s="47">
        <f>VLOOKUP($C66,'data dump - 21 budget'!$A:$F,3,FALSE)</f>
        <v>0</v>
      </c>
      <c r="F66" s="47">
        <f>VLOOKUP($C66,'data dump - 21 budget'!$A:$F,4,FALSE)</f>
        <v>0</v>
      </c>
      <c r="G66" s="47">
        <f>VLOOKUP($C66,'data dump - 21 budget'!$A:$F,5,FALSE)</f>
        <v>0</v>
      </c>
      <c r="H66" s="47">
        <f t="shared" si="0"/>
        <v>0</v>
      </c>
      <c r="I66" s="54">
        <f>VLOOKUP(B66,'data dump - 21 carry-forward'!B:J,9,FALSE)</f>
        <v>0</v>
      </c>
      <c r="J66" s="54">
        <f t="shared" si="1"/>
        <v>0</v>
      </c>
    </row>
    <row r="67" spans="1:10">
      <c r="A67" s="50">
        <v>130</v>
      </c>
      <c r="B67" s="50">
        <v>46</v>
      </c>
      <c r="C67" s="46" t="s">
        <v>91</v>
      </c>
      <c r="D67" s="47">
        <f>VLOOKUP($C67,'data dump - 21 budget'!$A:$F,2,FALSE)</f>
        <v>0</v>
      </c>
      <c r="E67" s="47">
        <f>VLOOKUP($C67,'data dump - 21 budget'!$A:$F,3,FALSE)</f>
        <v>1612049.6873928173</v>
      </c>
      <c r="F67" s="47">
        <f>VLOOKUP($C67,'data dump - 21 budget'!$A:$F,4,FALSE)</f>
        <v>0</v>
      </c>
      <c r="G67" s="47">
        <f>VLOOKUP($C67,'data dump - 21 budget'!$A:$F,5,FALSE)</f>
        <v>0</v>
      </c>
      <c r="H67" s="47">
        <f t="shared" si="0"/>
        <v>1612049.6873928173</v>
      </c>
      <c r="I67" s="54">
        <f>VLOOKUP(B67,'data dump - 21 carry-forward'!B:J,9,FALSE)</f>
        <v>141688.41758593009</v>
      </c>
      <c r="J67" s="54">
        <f t="shared" si="1"/>
        <v>1753738.1049787474</v>
      </c>
    </row>
    <row r="68" spans="1:10">
      <c r="A68" s="50">
        <v>240</v>
      </c>
      <c r="B68" s="50">
        <v>47</v>
      </c>
      <c r="C68" s="46" t="s">
        <v>92</v>
      </c>
      <c r="D68" s="47">
        <f>VLOOKUP($C68,'data dump - 21 budget'!$A:$F,2,FALSE)</f>
        <v>0</v>
      </c>
      <c r="E68" s="47">
        <f>VLOOKUP($C68,'data dump - 21 budget'!$A:$F,3,FALSE)</f>
        <v>107029.34043038702</v>
      </c>
      <c r="F68" s="47">
        <f>VLOOKUP($C68,'data dump - 21 budget'!$A:$F,4,FALSE)</f>
        <v>0</v>
      </c>
      <c r="G68" s="47">
        <f>VLOOKUP($C68,'data dump - 21 budget'!$A:$F,5,FALSE)</f>
        <v>0</v>
      </c>
      <c r="H68" s="47">
        <f t="shared" si="0"/>
        <v>107029.34043038702</v>
      </c>
      <c r="I68" s="54">
        <f>VLOOKUP(B68,'data dump - 21 carry-forward'!B:J,9,FALSE)</f>
        <v>-68125.318074753653</v>
      </c>
      <c r="J68" s="54">
        <f t="shared" si="1"/>
        <v>38904.022355633366</v>
      </c>
    </row>
    <row r="69" spans="1:10">
      <c r="A69" s="50">
        <v>908</v>
      </c>
      <c r="B69" s="50">
        <v>48</v>
      </c>
      <c r="C69" s="46" t="s">
        <v>93</v>
      </c>
      <c r="D69" s="47">
        <f>VLOOKUP($C69,'data dump - 21 budget'!$A:$F,2,FALSE)</f>
        <v>0</v>
      </c>
      <c r="E69" s="47">
        <f>VLOOKUP($C69,'data dump - 21 budget'!$A:$F,3,FALSE)</f>
        <v>157365.81528270754</v>
      </c>
      <c r="F69" s="47">
        <f>VLOOKUP($C69,'data dump - 21 budget'!$A:$F,4,FALSE)</f>
        <v>0</v>
      </c>
      <c r="G69" s="47">
        <f>VLOOKUP($C69,'data dump - 21 budget'!$A:$F,5,FALSE)</f>
        <v>0</v>
      </c>
      <c r="H69" s="47">
        <f t="shared" si="0"/>
        <v>157365.81528270754</v>
      </c>
      <c r="I69" s="54">
        <f>VLOOKUP(B69,'data dump - 21 carry-forward'!B:J,9,FALSE)</f>
        <v>-65843.750131154782</v>
      </c>
      <c r="J69" s="54">
        <f t="shared" si="1"/>
        <v>91522.065151552757</v>
      </c>
    </row>
    <row r="70" spans="1:10">
      <c r="A70" s="50">
        <v>101</v>
      </c>
      <c r="B70" s="50">
        <v>49</v>
      </c>
      <c r="C70" s="46" t="s">
        <v>94</v>
      </c>
      <c r="D70" s="47">
        <f>VLOOKUP($C70,'data dump - 21 budget'!$A:$F,2,FALSE)</f>
        <v>0</v>
      </c>
      <c r="E70" s="47">
        <f>VLOOKUP($C70,'data dump - 21 budget'!$A:$F,3,FALSE)</f>
        <v>3819.2518139070103</v>
      </c>
      <c r="F70" s="47">
        <f>VLOOKUP($C70,'data dump - 21 budget'!$A:$F,4,FALSE)</f>
        <v>0</v>
      </c>
      <c r="G70" s="47">
        <f>VLOOKUP($C70,'data dump - 21 budget'!$A:$F,5,FALSE)</f>
        <v>0</v>
      </c>
      <c r="H70" s="47">
        <f t="shared" si="0"/>
        <v>3819.2518139070103</v>
      </c>
      <c r="I70" s="54">
        <f>VLOOKUP(B70,'data dump - 21 carry-forward'!B:J,9,FALSE)</f>
        <v>3147.3624021304822</v>
      </c>
      <c r="J70" s="54">
        <f t="shared" si="1"/>
        <v>6966.614216037493</v>
      </c>
    </row>
    <row r="71" spans="1:10">
      <c r="A71" s="50">
        <v>300</v>
      </c>
      <c r="B71" s="50">
        <v>50</v>
      </c>
      <c r="C71" s="46" t="s">
        <v>95</v>
      </c>
      <c r="D71" s="47">
        <f>VLOOKUP($C71,'data dump - 21 budget'!$A:$F,2,FALSE)</f>
        <v>0</v>
      </c>
      <c r="E71" s="47">
        <f>VLOOKUP($C71,'data dump - 21 budget'!$A:$F,3,FALSE)</f>
        <v>0</v>
      </c>
      <c r="F71" s="47">
        <f>VLOOKUP($C71,'data dump - 21 budget'!$A:$F,4,FALSE)</f>
        <v>0</v>
      </c>
      <c r="G71" s="47">
        <f>VLOOKUP($C71,'data dump - 21 budget'!$A:$F,5,FALSE)</f>
        <v>0</v>
      </c>
      <c r="H71" s="47">
        <f t="shared" si="0"/>
        <v>0</v>
      </c>
      <c r="I71" s="54">
        <f>VLOOKUP(B71,'data dump - 21 carry-forward'!B:J,9,FALSE)</f>
        <v>0</v>
      </c>
      <c r="J71" s="54">
        <f t="shared" si="1"/>
        <v>0</v>
      </c>
    </row>
    <row r="72" spans="1:10">
      <c r="A72" s="50">
        <v>170</v>
      </c>
      <c r="B72" s="50">
        <v>51</v>
      </c>
      <c r="C72" s="46" t="s">
        <v>96</v>
      </c>
      <c r="D72" s="47">
        <f>VLOOKUP($C72,'data dump - 21 budget'!$A:$F,2,FALSE)</f>
        <v>0</v>
      </c>
      <c r="E72" s="47">
        <f>VLOOKUP($C72,'data dump - 21 budget'!$A:$F,3,FALSE)</f>
        <v>0</v>
      </c>
      <c r="F72" s="47">
        <f>VLOOKUP($C72,'data dump - 21 budget'!$A:$F,4,FALSE)</f>
        <v>0</v>
      </c>
      <c r="G72" s="47">
        <f>VLOOKUP($C72,'data dump - 21 budget'!$A:$F,5,FALSE)</f>
        <v>0</v>
      </c>
      <c r="H72" s="47">
        <f t="shared" si="0"/>
        <v>0</v>
      </c>
      <c r="I72" s="54">
        <f>VLOOKUP(B72,'data dump - 21 carry-forward'!B:J,9,FALSE)</f>
        <v>0</v>
      </c>
      <c r="J72" s="54">
        <f t="shared" si="1"/>
        <v>0</v>
      </c>
    </row>
    <row r="73" spans="1:10">
      <c r="A73" s="50">
        <v>360</v>
      </c>
      <c r="B73" s="50">
        <v>52</v>
      </c>
      <c r="C73" s="46" t="s">
        <v>97</v>
      </c>
      <c r="D73" s="47">
        <f>VLOOKUP($C73,'data dump - 21 budget'!$A:$F,2,FALSE)</f>
        <v>0</v>
      </c>
      <c r="E73" s="47">
        <f>VLOOKUP($C73,'data dump - 21 budget'!$A:$F,3,FALSE)</f>
        <v>22211.25168371453</v>
      </c>
      <c r="F73" s="47">
        <f>VLOOKUP($C73,'data dump - 21 budget'!$A:$F,4,FALSE)</f>
        <v>0</v>
      </c>
      <c r="G73" s="47">
        <f>VLOOKUP($C73,'data dump - 21 budget'!$A:$F,5,FALSE)</f>
        <v>0</v>
      </c>
      <c r="H73" s="47">
        <f t="shared" si="0"/>
        <v>22211.25168371453</v>
      </c>
      <c r="I73" s="54">
        <f>VLOOKUP(B73,'data dump - 21 carry-forward'!B:J,9,FALSE)</f>
        <v>-2365.2290326216389</v>
      </c>
      <c r="J73" s="54">
        <f t="shared" si="1"/>
        <v>19846.022651092891</v>
      </c>
    </row>
    <row r="74" spans="1:10">
      <c r="A74" s="50">
        <v>300</v>
      </c>
      <c r="B74" s="50">
        <v>53</v>
      </c>
      <c r="C74" s="46" t="s">
        <v>98</v>
      </c>
      <c r="D74" s="47">
        <f>VLOOKUP($C74,'data dump - 21 budget'!$A:$F,2,FALSE)</f>
        <v>0</v>
      </c>
      <c r="E74" s="47">
        <f>VLOOKUP($C74,'data dump - 21 budget'!$A:$F,3,FALSE)</f>
        <v>281956.49088578753</v>
      </c>
      <c r="F74" s="47">
        <f>VLOOKUP($C74,'data dump - 21 budget'!$A:$F,4,FALSE)</f>
        <v>0</v>
      </c>
      <c r="G74" s="47">
        <f>VLOOKUP($C74,'data dump - 21 budget'!$A:$F,5,FALSE)</f>
        <v>0</v>
      </c>
      <c r="H74" s="47">
        <f t="shared" si="0"/>
        <v>281956.49088578753</v>
      </c>
      <c r="I74" s="54">
        <f>VLOOKUP(B74,'data dump - 21 carry-forward'!B:J,9,FALSE)</f>
        <v>39891.640929709305</v>
      </c>
      <c r="J74" s="54">
        <f t="shared" si="1"/>
        <v>321848.13181549683</v>
      </c>
    </row>
    <row r="75" spans="1:10">
      <c r="A75" s="50">
        <v>315</v>
      </c>
      <c r="B75" s="50">
        <v>54</v>
      </c>
      <c r="C75" s="46" t="s">
        <v>99</v>
      </c>
      <c r="D75" s="47">
        <f>VLOOKUP($C75,'data dump - 21 budget'!$A:$F,2,FALSE)</f>
        <v>0</v>
      </c>
      <c r="E75" s="47">
        <f>VLOOKUP($C75,'data dump - 21 budget'!$A:$F,3,FALSE)</f>
        <v>105115.20004138397</v>
      </c>
      <c r="F75" s="47">
        <f>VLOOKUP($C75,'data dump - 21 budget'!$A:$F,4,FALSE)</f>
        <v>0</v>
      </c>
      <c r="G75" s="47">
        <f>VLOOKUP($C75,'data dump - 21 budget'!$A:$F,5,FALSE)</f>
        <v>0</v>
      </c>
      <c r="H75" s="47">
        <f t="shared" si="0"/>
        <v>105115.20004138397</v>
      </c>
      <c r="I75" s="54">
        <f>VLOOKUP(B75,'data dump - 21 carry-forward'!B:J,9,FALSE)</f>
        <v>2700.3256621983892</v>
      </c>
      <c r="J75" s="54">
        <f t="shared" ref="J75:J138" si="3">SUM(H75:I75)</f>
        <v>107815.52570358236</v>
      </c>
    </row>
    <row r="76" spans="1:10">
      <c r="A76" s="50">
        <v>300</v>
      </c>
      <c r="B76" s="50">
        <v>55</v>
      </c>
      <c r="C76" s="46" t="s">
        <v>100</v>
      </c>
      <c r="D76" s="47">
        <f>VLOOKUP($C76,'data dump - 21 budget'!$A:$F,2,FALSE)</f>
        <v>0</v>
      </c>
      <c r="E76" s="47">
        <f>VLOOKUP($C76,'data dump - 21 budget'!$A:$F,3,FALSE)</f>
        <v>0</v>
      </c>
      <c r="F76" s="47">
        <f>VLOOKUP($C76,'data dump - 21 budget'!$A:$F,4,FALSE)</f>
        <v>0</v>
      </c>
      <c r="G76" s="47">
        <f>VLOOKUP($C76,'data dump - 21 budget'!$A:$F,5,FALSE)</f>
        <v>0</v>
      </c>
      <c r="H76" s="47">
        <f t="shared" si="0"/>
        <v>0</v>
      </c>
      <c r="I76" s="54">
        <f>VLOOKUP(B76,'data dump - 21 carry-forward'!B:J,9,FALSE)</f>
        <v>0</v>
      </c>
      <c r="J76" s="54">
        <f t="shared" si="3"/>
        <v>0</v>
      </c>
    </row>
    <row r="77" spans="1:10">
      <c r="A77" s="50">
        <v>330</v>
      </c>
      <c r="B77" s="50">
        <v>56</v>
      </c>
      <c r="C77" s="46" t="s">
        <v>101</v>
      </c>
      <c r="D77" s="47">
        <f>VLOOKUP($C77,'data dump - 21 budget'!$A:$F,2,FALSE)</f>
        <v>0</v>
      </c>
      <c r="E77" s="47">
        <f>VLOOKUP($C77,'data dump - 21 budget'!$A:$F,3,FALSE)</f>
        <v>0</v>
      </c>
      <c r="F77" s="47">
        <f>VLOOKUP($C77,'data dump - 21 budget'!$A:$F,4,FALSE)</f>
        <v>0</v>
      </c>
      <c r="G77" s="47">
        <f>VLOOKUP($C77,'data dump - 21 budget'!$A:$F,5,FALSE)</f>
        <v>0</v>
      </c>
      <c r="H77" s="47">
        <f t="shared" si="0"/>
        <v>0</v>
      </c>
      <c r="I77" s="54">
        <f>VLOOKUP(B77,'data dump - 21 carry-forward'!B:J,9,FALSE)</f>
        <v>0</v>
      </c>
      <c r="J77" s="54">
        <f t="shared" si="3"/>
        <v>0</v>
      </c>
    </row>
    <row r="78" spans="1:10">
      <c r="A78" s="50">
        <v>331</v>
      </c>
      <c r="B78" s="50">
        <v>57</v>
      </c>
      <c r="C78" s="46" t="s">
        <v>102</v>
      </c>
      <c r="D78" s="47">
        <f>VLOOKUP($C78,'data dump - 21 budget'!$A:$F,2,FALSE)</f>
        <v>0</v>
      </c>
      <c r="E78" s="47">
        <f>VLOOKUP($C78,'data dump - 21 budget'!$A:$F,3,FALSE)</f>
        <v>26211.082779602959</v>
      </c>
      <c r="F78" s="47">
        <f>VLOOKUP($C78,'data dump - 21 budget'!$A:$F,4,FALSE)</f>
        <v>0</v>
      </c>
      <c r="G78" s="47">
        <f>VLOOKUP($C78,'data dump - 21 budget'!$A:$F,5,FALSE)</f>
        <v>0</v>
      </c>
      <c r="H78" s="47">
        <f t="shared" si="0"/>
        <v>26211.082779602959</v>
      </c>
      <c r="I78" s="54">
        <f>VLOOKUP(B78,'data dump - 21 carry-forward'!B:J,9,FALSE)</f>
        <v>8396.899530148763</v>
      </c>
      <c r="J78" s="54">
        <f t="shared" si="3"/>
        <v>34607.982309751722</v>
      </c>
    </row>
    <row r="79" spans="1:10">
      <c r="A79" s="50">
        <v>333</v>
      </c>
      <c r="B79" s="50">
        <v>58</v>
      </c>
      <c r="C79" s="46" t="s">
        <v>103</v>
      </c>
      <c r="D79" s="47">
        <f>VLOOKUP($C79,'data dump - 21 budget'!$A:$F,2,FALSE)</f>
        <v>0</v>
      </c>
      <c r="E79" s="47">
        <f>VLOOKUP($C79,'data dump - 21 budget'!$A:$F,3,FALSE)</f>
        <v>4839.5247571020273</v>
      </c>
      <c r="F79" s="47">
        <f>VLOOKUP($C79,'data dump - 21 budget'!$A:$F,4,FALSE)</f>
        <v>0</v>
      </c>
      <c r="G79" s="47">
        <f>VLOOKUP($C79,'data dump - 21 budget'!$A:$F,5,FALSE)</f>
        <v>0</v>
      </c>
      <c r="H79" s="47">
        <f t="shared" si="0"/>
        <v>4839.5247571020273</v>
      </c>
      <c r="I79" s="54">
        <f>VLOOKUP(B79,'data dump - 21 carry-forward'!B:J,9,FALSE)</f>
        <v>870.25551005722764</v>
      </c>
      <c r="J79" s="54">
        <f t="shared" si="3"/>
        <v>5709.7802671592544</v>
      </c>
    </row>
    <row r="80" spans="1:10">
      <c r="A80" s="50">
        <v>350</v>
      </c>
      <c r="B80" s="50">
        <v>59</v>
      </c>
      <c r="C80" s="46" t="s">
        <v>104</v>
      </c>
      <c r="D80" s="47">
        <f>VLOOKUP($C80,'data dump - 21 budget'!$A:$F,2,FALSE)</f>
        <v>0</v>
      </c>
      <c r="E80" s="47">
        <f>VLOOKUP($C80,'data dump - 21 budget'!$A:$F,3,FALSE)</f>
        <v>0</v>
      </c>
      <c r="F80" s="47">
        <f>VLOOKUP($C80,'data dump - 21 budget'!$A:$F,4,FALSE)</f>
        <v>0</v>
      </c>
      <c r="G80" s="47">
        <f>VLOOKUP($C80,'data dump - 21 budget'!$A:$F,5,FALSE)</f>
        <v>0</v>
      </c>
      <c r="H80" s="47">
        <f t="shared" si="0"/>
        <v>0</v>
      </c>
      <c r="I80" s="54">
        <f>VLOOKUP(B80,'data dump - 21 carry-forward'!B:J,9,FALSE)</f>
        <v>0</v>
      </c>
      <c r="J80" s="54">
        <f t="shared" si="3"/>
        <v>0</v>
      </c>
    </row>
    <row r="81" spans="1:10">
      <c r="A81" s="50">
        <v>350</v>
      </c>
      <c r="B81" s="50">
        <v>60</v>
      </c>
      <c r="C81" s="46" t="s">
        <v>105</v>
      </c>
      <c r="D81" s="47">
        <f>VLOOKUP($C81,'data dump - 21 budget'!$A:$F,2,FALSE)</f>
        <v>0</v>
      </c>
      <c r="E81" s="47">
        <f>VLOOKUP($C81,'data dump - 21 budget'!$A:$F,3,FALSE)</f>
        <v>0</v>
      </c>
      <c r="F81" s="47">
        <f>VLOOKUP($C81,'data dump - 21 budget'!$A:$F,4,FALSE)</f>
        <v>0</v>
      </c>
      <c r="G81" s="47">
        <f>VLOOKUP($C81,'data dump - 21 budget'!$A:$F,5,FALSE)</f>
        <v>0</v>
      </c>
      <c r="H81" s="47">
        <f t="shared" si="0"/>
        <v>0</v>
      </c>
      <c r="I81" s="54">
        <f>VLOOKUP(B81,'data dump - 21 carry-forward'!B:J,9,FALSE)</f>
        <v>-24553.012124864938</v>
      </c>
      <c r="J81" s="54">
        <f t="shared" si="3"/>
        <v>-24553.012124864938</v>
      </c>
    </row>
    <row r="82" spans="1:10">
      <c r="A82" s="50">
        <v>350</v>
      </c>
      <c r="B82" s="50">
        <v>61</v>
      </c>
      <c r="C82" s="46" t="s">
        <v>106</v>
      </c>
      <c r="D82" s="47">
        <f>VLOOKUP($C82,'data dump - 21 budget'!$A:$F,2,FALSE)</f>
        <v>0</v>
      </c>
      <c r="E82" s="47">
        <f>VLOOKUP($C82,'data dump - 21 budget'!$A:$F,3,FALSE)</f>
        <v>13272.577225634293</v>
      </c>
      <c r="F82" s="47">
        <f>VLOOKUP($C82,'data dump - 21 budget'!$A:$F,4,FALSE)</f>
        <v>0</v>
      </c>
      <c r="G82" s="47">
        <f>VLOOKUP($C82,'data dump - 21 budget'!$A:$F,5,FALSE)</f>
        <v>0</v>
      </c>
      <c r="H82" s="47">
        <f t="shared" si="0"/>
        <v>13272.577225634293</v>
      </c>
      <c r="I82" s="54">
        <f>VLOOKUP(B82,'data dump - 21 carry-forward'!B:J,9,FALSE)</f>
        <v>7128.3753410719191</v>
      </c>
      <c r="J82" s="54">
        <f t="shared" si="3"/>
        <v>20400.952566706212</v>
      </c>
    </row>
    <row r="83" spans="1:10">
      <c r="A83" s="50">
        <v>350</v>
      </c>
      <c r="B83" s="50">
        <v>62</v>
      </c>
      <c r="C83" s="46" t="s">
        <v>107</v>
      </c>
      <c r="D83" s="47">
        <f>VLOOKUP($C83,'data dump - 21 budget'!$A:$F,2,FALSE)</f>
        <v>0</v>
      </c>
      <c r="E83" s="47">
        <f>VLOOKUP($C83,'data dump - 21 budget'!$A:$F,3,FALSE)</f>
        <v>0</v>
      </c>
      <c r="F83" s="47">
        <f>VLOOKUP($C83,'data dump - 21 budget'!$A:$F,4,FALSE)</f>
        <v>0</v>
      </c>
      <c r="G83" s="47">
        <f>VLOOKUP($C83,'data dump - 21 budget'!$A:$F,5,FALSE)</f>
        <v>0</v>
      </c>
      <c r="H83" s="47">
        <f t="shared" si="0"/>
        <v>0</v>
      </c>
      <c r="I83" s="54">
        <f>VLOOKUP(B83,'data dump - 21 carry-forward'!B:J,9,FALSE)</f>
        <v>0</v>
      </c>
      <c r="J83" s="54">
        <f t="shared" si="3"/>
        <v>0</v>
      </c>
    </row>
    <row r="84" spans="1:10">
      <c r="A84" s="50">
        <v>350</v>
      </c>
      <c r="B84" s="50">
        <v>63</v>
      </c>
      <c r="C84" s="46" t="s">
        <v>108</v>
      </c>
      <c r="D84" s="47">
        <f>VLOOKUP($C84,'data dump - 21 budget'!$A:$F,2,FALSE)</f>
        <v>0</v>
      </c>
      <c r="E84" s="47">
        <f>VLOOKUP($C84,'data dump - 21 budget'!$A:$F,3,FALSE)</f>
        <v>0</v>
      </c>
      <c r="F84" s="47">
        <f>VLOOKUP($C84,'data dump - 21 budget'!$A:$F,4,FALSE)</f>
        <v>0</v>
      </c>
      <c r="G84" s="47">
        <f>VLOOKUP($C84,'data dump - 21 budget'!$A:$F,5,FALSE)</f>
        <v>0</v>
      </c>
      <c r="H84" s="47">
        <f t="shared" si="0"/>
        <v>0</v>
      </c>
      <c r="I84" s="54">
        <f>VLOOKUP(B84,'data dump - 21 carry-forward'!B:J,9,FALSE)</f>
        <v>0</v>
      </c>
      <c r="J84" s="54">
        <f t="shared" si="3"/>
        <v>0</v>
      </c>
    </row>
    <row r="85" spans="1:10">
      <c r="A85" s="50">
        <v>406</v>
      </c>
      <c r="B85" s="50">
        <v>64</v>
      </c>
      <c r="C85" s="46" t="s">
        <v>109</v>
      </c>
      <c r="D85" s="47">
        <f>VLOOKUP($C85,'data dump - 21 budget'!$A:$F,2,FALSE)</f>
        <v>0</v>
      </c>
      <c r="E85" s="47">
        <f>VLOOKUP($C85,'data dump - 21 budget'!$A:$F,3,FALSE)</f>
        <v>0</v>
      </c>
      <c r="F85" s="47">
        <f>VLOOKUP($C85,'data dump - 21 budget'!$A:$F,4,FALSE)</f>
        <v>0</v>
      </c>
      <c r="G85" s="47">
        <f>VLOOKUP($C85,'data dump - 21 budget'!$A:$F,5,FALSE)</f>
        <v>0</v>
      </c>
      <c r="H85" s="47">
        <f t="shared" ref="H85:H150" si="4">SUM(D85:G85)</f>
        <v>0</v>
      </c>
      <c r="I85" s="54">
        <f>VLOOKUP(B85,'data dump - 21 carry-forward'!B:J,9,FALSE)</f>
        <v>0</v>
      </c>
      <c r="J85" s="54">
        <f t="shared" si="3"/>
        <v>0</v>
      </c>
    </row>
    <row r="86" spans="1:10">
      <c r="A86" s="50">
        <v>402</v>
      </c>
      <c r="B86" s="50">
        <v>65</v>
      </c>
      <c r="C86" s="46" t="s">
        <v>110</v>
      </c>
      <c r="D86" s="47">
        <f>VLOOKUP($C86,'data dump - 21 budget'!$A:$F,2,FALSE)</f>
        <v>0</v>
      </c>
      <c r="E86" s="47">
        <f>VLOOKUP($C86,'data dump - 21 budget'!$A:$F,3,FALSE)</f>
        <v>0</v>
      </c>
      <c r="F86" s="47">
        <f>VLOOKUP($C86,'data dump - 21 budget'!$A:$F,4,FALSE)</f>
        <v>0</v>
      </c>
      <c r="G86" s="47">
        <f>VLOOKUP($C86,'data dump - 21 budget'!$A:$F,5,FALSE)</f>
        <v>0</v>
      </c>
      <c r="H86" s="47">
        <f t="shared" si="4"/>
        <v>0</v>
      </c>
      <c r="I86" s="54">
        <f>VLOOKUP(B86,'data dump - 21 carry-forward'!B:J,9,FALSE)</f>
        <v>0</v>
      </c>
      <c r="J86" s="54">
        <f t="shared" si="3"/>
        <v>0</v>
      </c>
    </row>
    <row r="87" spans="1:10">
      <c r="A87" s="50">
        <v>409</v>
      </c>
      <c r="B87" s="50">
        <v>66</v>
      </c>
      <c r="C87" s="46" t="s">
        <v>111</v>
      </c>
      <c r="D87" s="47">
        <f>VLOOKUP($C87,'data dump - 21 budget'!$A:$F,2,FALSE)</f>
        <v>0</v>
      </c>
      <c r="E87" s="47">
        <f>VLOOKUP($C87,'data dump - 21 budget'!$A:$F,3,FALSE)</f>
        <v>0</v>
      </c>
      <c r="F87" s="47">
        <f>VLOOKUP($C87,'data dump - 21 budget'!$A:$F,4,FALSE)</f>
        <v>0</v>
      </c>
      <c r="G87" s="47">
        <f>VLOOKUP($C87,'data dump - 21 budget'!$A:$F,5,FALSE)</f>
        <v>0</v>
      </c>
      <c r="H87" s="47">
        <f t="shared" si="4"/>
        <v>0</v>
      </c>
      <c r="I87" s="54">
        <f>VLOOKUP(B87,'data dump - 21 carry-forward'!B:J,9,FALSE)</f>
        <v>0</v>
      </c>
      <c r="J87" s="54">
        <f t="shared" si="3"/>
        <v>0</v>
      </c>
    </row>
    <row r="88" spans="1:10">
      <c r="A88" s="50">
        <v>409</v>
      </c>
      <c r="B88" s="50">
        <v>67</v>
      </c>
      <c r="C88" s="46" t="s">
        <v>112</v>
      </c>
      <c r="D88" s="47">
        <f>VLOOKUP($C88,'data dump - 21 budget'!$A:$F,2,FALSE)</f>
        <v>0</v>
      </c>
      <c r="E88" s="47">
        <f>VLOOKUP($C88,'data dump - 21 budget'!$A:$F,3,FALSE)</f>
        <v>796282.40182526503</v>
      </c>
      <c r="F88" s="47">
        <f>VLOOKUP($C88,'data dump - 21 budget'!$A:$F,4,FALSE)</f>
        <v>0</v>
      </c>
      <c r="G88" s="47">
        <f>VLOOKUP($C88,'data dump - 21 budget'!$A:$F,5,FALSE)</f>
        <v>0</v>
      </c>
      <c r="H88" s="47">
        <f t="shared" si="4"/>
        <v>796282.40182526503</v>
      </c>
      <c r="I88" s="54">
        <f>VLOOKUP(B88,'data dump - 21 carry-forward'!B:J,9,FALSE)</f>
        <v>-86511.829995656619</v>
      </c>
      <c r="J88" s="54">
        <f t="shared" si="3"/>
        <v>709770.57182960841</v>
      </c>
    </row>
    <row r="89" spans="1:10">
      <c r="A89" s="50">
        <v>402</v>
      </c>
      <c r="B89" s="50">
        <v>68</v>
      </c>
      <c r="C89" s="46" t="s">
        <v>113</v>
      </c>
      <c r="D89" s="47">
        <f>VLOOKUP($C89,'data dump - 21 budget'!$A:$F,2,FALSE)</f>
        <v>0</v>
      </c>
      <c r="E89" s="47">
        <f>VLOOKUP($C89,'data dump - 21 budget'!$A:$F,3,FALSE)</f>
        <v>0</v>
      </c>
      <c r="F89" s="47">
        <f>VLOOKUP($C89,'data dump - 21 budget'!$A:$F,4,FALSE)</f>
        <v>0</v>
      </c>
      <c r="G89" s="47">
        <f>VLOOKUP($C89,'data dump - 21 budget'!$A:$F,5,FALSE)</f>
        <v>0</v>
      </c>
      <c r="H89" s="47">
        <f t="shared" si="4"/>
        <v>0</v>
      </c>
      <c r="I89" s="54">
        <f>VLOOKUP(B89,'data dump - 21 carry-forward'!B:J,9,FALSE)</f>
        <v>0</v>
      </c>
      <c r="J89" s="54">
        <f t="shared" si="3"/>
        <v>0</v>
      </c>
    </row>
    <row r="90" spans="1:10">
      <c r="A90" s="50">
        <v>406</v>
      </c>
      <c r="B90" s="50">
        <v>69</v>
      </c>
      <c r="C90" s="46" t="s">
        <v>114</v>
      </c>
      <c r="D90" s="47">
        <f>VLOOKUP($C90,'data dump - 21 budget'!$A:$F,2,FALSE)</f>
        <v>0</v>
      </c>
      <c r="E90" s="47">
        <f>VLOOKUP($C90,'data dump - 21 budget'!$A:$F,3,FALSE)</f>
        <v>0</v>
      </c>
      <c r="F90" s="47">
        <f>VLOOKUP($C90,'data dump - 21 budget'!$A:$F,4,FALSE)</f>
        <v>0</v>
      </c>
      <c r="G90" s="47">
        <f>VLOOKUP($C90,'data dump - 21 budget'!$A:$F,5,FALSE)</f>
        <v>0</v>
      </c>
      <c r="H90" s="47">
        <f t="shared" si="4"/>
        <v>0</v>
      </c>
      <c r="I90" s="54">
        <f>VLOOKUP(B90,'data dump - 21 carry-forward'!B:J,9,FALSE)</f>
        <v>0</v>
      </c>
      <c r="J90" s="54">
        <f t="shared" si="3"/>
        <v>0</v>
      </c>
    </row>
    <row r="91" spans="1:10">
      <c r="A91" s="50">
        <v>400</v>
      </c>
      <c r="B91" s="50">
        <v>70</v>
      </c>
      <c r="C91" s="46" t="s">
        <v>115</v>
      </c>
      <c r="D91" s="47">
        <f>VLOOKUP($C91,'data dump - 21 budget'!$A:$F,2,FALSE)</f>
        <v>0</v>
      </c>
      <c r="E91" s="47">
        <f>VLOOKUP($C91,'data dump - 21 budget'!$A:$F,3,FALSE)</f>
        <v>140454.56552514769</v>
      </c>
      <c r="F91" s="47">
        <f>VLOOKUP($C91,'data dump - 21 budget'!$A:$F,4,FALSE)</f>
        <v>0</v>
      </c>
      <c r="G91" s="47">
        <f>VLOOKUP($C91,'data dump - 21 budget'!$A:$F,5,FALSE)</f>
        <v>0</v>
      </c>
      <c r="H91" s="47">
        <f t="shared" si="4"/>
        <v>140454.56552514769</v>
      </c>
      <c r="I91" s="54">
        <f>VLOOKUP(B91,'data dump - 21 carry-forward'!B:J,9,FALSE)</f>
        <v>13046.897913662702</v>
      </c>
      <c r="J91" s="54">
        <f t="shared" si="3"/>
        <v>153501.46343881037</v>
      </c>
    </row>
    <row r="92" spans="1:10">
      <c r="A92" s="50">
        <v>402</v>
      </c>
      <c r="B92" s="50">
        <v>71</v>
      </c>
      <c r="C92" s="46" t="s">
        <v>116</v>
      </c>
      <c r="D92" s="47">
        <f>VLOOKUP($C92,'data dump - 21 budget'!$A:$F,2,FALSE)</f>
        <v>0</v>
      </c>
      <c r="E92" s="47">
        <f>VLOOKUP($C92,'data dump - 21 budget'!$A:$F,3,FALSE)</f>
        <v>119001.74682575511</v>
      </c>
      <c r="F92" s="47">
        <f>VLOOKUP($C92,'data dump - 21 budget'!$A:$F,4,FALSE)</f>
        <v>0</v>
      </c>
      <c r="G92" s="47">
        <f>VLOOKUP($C92,'data dump - 21 budget'!$A:$F,5,FALSE)</f>
        <v>0</v>
      </c>
      <c r="H92" s="47">
        <f t="shared" si="4"/>
        <v>119001.74682575511</v>
      </c>
      <c r="I92" s="54">
        <f>VLOOKUP(B92,'data dump - 21 carry-forward'!B:J,9,FALSE)</f>
        <v>38070.697873371435</v>
      </c>
      <c r="J92" s="54">
        <f t="shared" si="3"/>
        <v>157072.44469912653</v>
      </c>
    </row>
    <row r="93" spans="1:10">
      <c r="A93" s="50">
        <v>406</v>
      </c>
      <c r="B93" s="50">
        <v>72</v>
      </c>
      <c r="C93" s="46" t="s">
        <v>117</v>
      </c>
      <c r="D93" s="47">
        <f>VLOOKUP($C93,'data dump - 21 budget'!$A:$F,2,FALSE)</f>
        <v>0</v>
      </c>
      <c r="E93" s="47">
        <f>VLOOKUP($C93,'data dump - 21 budget'!$A:$F,3,FALSE)</f>
        <v>0</v>
      </c>
      <c r="F93" s="47">
        <f>VLOOKUP($C93,'data dump - 21 budget'!$A:$F,4,FALSE)</f>
        <v>0</v>
      </c>
      <c r="G93" s="47">
        <f>VLOOKUP($C93,'data dump - 21 budget'!$A:$F,5,FALSE)</f>
        <v>0</v>
      </c>
      <c r="H93" s="47">
        <f t="shared" si="4"/>
        <v>0</v>
      </c>
      <c r="I93" s="54">
        <f>VLOOKUP(B93,'data dump - 21 carry-forward'!B:J,9,FALSE)</f>
        <v>0</v>
      </c>
      <c r="J93" s="54">
        <f t="shared" si="3"/>
        <v>0</v>
      </c>
    </row>
    <row r="94" spans="1:10">
      <c r="A94" s="50">
        <v>402</v>
      </c>
      <c r="B94" s="50">
        <v>73</v>
      </c>
      <c r="C94" s="46" t="s">
        <v>118</v>
      </c>
      <c r="D94" s="47">
        <f>VLOOKUP($C94,'data dump - 21 budget'!$A:$F,2,FALSE)</f>
        <v>0</v>
      </c>
      <c r="E94" s="47">
        <f>VLOOKUP($C94,'data dump - 21 budget'!$A:$F,3,FALSE)</f>
        <v>0</v>
      </c>
      <c r="F94" s="47">
        <f>VLOOKUP($C94,'data dump - 21 budget'!$A:$F,4,FALSE)</f>
        <v>0</v>
      </c>
      <c r="G94" s="47">
        <f>VLOOKUP($C94,'data dump - 21 budget'!$A:$F,5,FALSE)</f>
        <v>0</v>
      </c>
      <c r="H94" s="47">
        <f t="shared" si="4"/>
        <v>0</v>
      </c>
      <c r="I94" s="54">
        <f>VLOOKUP(B94,'data dump - 21 carry-forward'!B:J,9,FALSE)</f>
        <v>0</v>
      </c>
      <c r="J94" s="54">
        <f t="shared" si="3"/>
        <v>0</v>
      </c>
    </row>
    <row r="95" spans="1:10">
      <c r="A95" s="50">
        <v>403</v>
      </c>
      <c r="B95" s="50">
        <v>74</v>
      </c>
      <c r="C95" s="46" t="s">
        <v>119</v>
      </c>
      <c r="D95" s="47">
        <f>VLOOKUP($C95,'data dump - 21 budget'!$A:$F,2,FALSE)</f>
        <v>0</v>
      </c>
      <c r="E95" s="47">
        <f>VLOOKUP($C95,'data dump - 21 budget'!$A:$F,3,FALSE)</f>
        <v>1083114.5333245508</v>
      </c>
      <c r="F95" s="47">
        <f>VLOOKUP($C95,'data dump - 21 budget'!$A:$F,4,FALSE)</f>
        <v>0</v>
      </c>
      <c r="G95" s="47">
        <f>VLOOKUP($C95,'data dump - 21 budget'!$A:$F,5,FALSE)</f>
        <v>0</v>
      </c>
      <c r="H95" s="47">
        <f t="shared" si="4"/>
        <v>1083114.5333245508</v>
      </c>
      <c r="I95" s="54">
        <f>VLOOKUP(B95,'data dump - 21 carry-forward'!B:J,9,FALSE)</f>
        <v>-5639.3264263456222</v>
      </c>
      <c r="J95" s="54">
        <f t="shared" si="3"/>
        <v>1077475.2068982052</v>
      </c>
    </row>
    <row r="96" spans="1:10">
      <c r="A96" s="50">
        <v>406</v>
      </c>
      <c r="B96" s="50">
        <v>75</v>
      </c>
      <c r="C96" s="46" t="s">
        <v>120</v>
      </c>
      <c r="D96" s="47">
        <f>VLOOKUP($C96,'data dump - 21 budget'!$A:$F,2,FALSE)</f>
        <v>0</v>
      </c>
      <c r="E96" s="47">
        <f>VLOOKUP($C96,'data dump - 21 budget'!$A:$F,3,FALSE)</f>
        <v>160476.29341483751</v>
      </c>
      <c r="F96" s="47">
        <f>VLOOKUP($C96,'data dump - 21 budget'!$A:$F,4,FALSE)</f>
        <v>0</v>
      </c>
      <c r="G96" s="47">
        <f>VLOOKUP($C96,'data dump - 21 budget'!$A:$F,5,FALSE)</f>
        <v>0</v>
      </c>
      <c r="H96" s="47">
        <f t="shared" si="4"/>
        <v>160476.29341483751</v>
      </c>
      <c r="I96" s="54">
        <f>VLOOKUP(B96,'data dump - 21 carry-forward'!B:J,9,FALSE)</f>
        <v>15944.383049085081</v>
      </c>
      <c r="J96" s="54">
        <f t="shared" si="3"/>
        <v>176420.6764639226</v>
      </c>
    </row>
    <row r="97" spans="1:10">
      <c r="A97" s="50">
        <v>406</v>
      </c>
      <c r="B97" s="50">
        <v>76</v>
      </c>
      <c r="C97" s="46" t="s">
        <v>121</v>
      </c>
      <c r="D97" s="47">
        <f>VLOOKUP($C97,'data dump - 21 budget'!$A:$F,2,FALSE)</f>
        <v>0</v>
      </c>
      <c r="E97" s="47">
        <f>VLOOKUP($C97,'data dump - 21 budget'!$A:$F,3,FALSE)</f>
        <v>68836.822291316901</v>
      </c>
      <c r="F97" s="47">
        <f>VLOOKUP($C97,'data dump - 21 budget'!$A:$F,4,FALSE)</f>
        <v>0</v>
      </c>
      <c r="G97" s="47">
        <f>VLOOKUP($C97,'data dump - 21 budget'!$A:$F,5,FALSE)</f>
        <v>0</v>
      </c>
      <c r="H97" s="47">
        <f t="shared" si="4"/>
        <v>68836.822291316901</v>
      </c>
      <c r="I97" s="54">
        <f>VLOOKUP(B97,'data dump - 21 carry-forward'!B:J,9,FALSE)</f>
        <v>241.85550281885662</v>
      </c>
      <c r="J97" s="54">
        <f t="shared" si="3"/>
        <v>69078.677794135758</v>
      </c>
    </row>
    <row r="98" spans="1:10">
      <c r="A98" s="50">
        <v>749</v>
      </c>
      <c r="B98" s="50">
        <v>218</v>
      </c>
      <c r="C98" s="46" t="s">
        <v>122</v>
      </c>
      <c r="D98" s="47">
        <f>VLOOKUP($C98,'data dump - 21 budget'!$A:$F,2,FALSE)</f>
        <v>0</v>
      </c>
      <c r="E98" s="47">
        <f>VLOOKUP($C98,'data dump - 21 budget'!$A:$F,3,FALSE)</f>
        <v>650.0854151331082</v>
      </c>
      <c r="F98" s="47">
        <f>VLOOKUP($C98,'data dump - 21 budget'!$A:$F,4,FALSE)</f>
        <v>0</v>
      </c>
      <c r="G98" s="47">
        <f>VLOOKUP($C98,'data dump - 21 budget'!$A:$F,5,FALSE)</f>
        <v>0</v>
      </c>
      <c r="H98" s="47">
        <f t="shared" ref="H98" si="5">SUM(D98:G98)</f>
        <v>650.0854151331082</v>
      </c>
      <c r="I98" s="54">
        <f>VLOOKUP(B98,'data dump - 21 carry-forward'!B:J,9,FALSE)</f>
        <v>561.63096921397869</v>
      </c>
      <c r="J98" s="54">
        <f t="shared" si="3"/>
        <v>1211.7163843470869</v>
      </c>
    </row>
    <row r="99" spans="1:10">
      <c r="A99" s="50">
        <v>402</v>
      </c>
      <c r="B99" s="50">
        <v>77</v>
      </c>
      <c r="C99" s="46" t="s">
        <v>123</v>
      </c>
      <c r="D99" s="47">
        <f>VLOOKUP($C99,'data dump - 21 budget'!$A:$F,2,FALSE)</f>
        <v>0</v>
      </c>
      <c r="E99" s="47">
        <f>VLOOKUP($C99,'data dump - 21 budget'!$A:$F,3,FALSE)</f>
        <v>5706.3053106128382</v>
      </c>
      <c r="F99" s="47">
        <f>VLOOKUP($C99,'data dump - 21 budget'!$A:$F,4,FALSE)</f>
        <v>0</v>
      </c>
      <c r="G99" s="47">
        <f>VLOOKUP($C99,'data dump - 21 budget'!$A:$F,5,FALSE)</f>
        <v>0</v>
      </c>
      <c r="H99" s="47">
        <f t="shared" si="4"/>
        <v>5706.3053106128382</v>
      </c>
      <c r="I99" s="54">
        <f>VLOOKUP(B99,'data dump - 21 carry-forward'!B:J,9,FALSE)</f>
        <v>2083.3664054475425</v>
      </c>
      <c r="J99" s="54">
        <f t="shared" si="3"/>
        <v>7789.6717160603803</v>
      </c>
    </row>
    <row r="100" spans="1:10">
      <c r="A100" s="50">
        <v>406</v>
      </c>
      <c r="B100" s="50">
        <v>78</v>
      </c>
      <c r="C100" s="46" t="s">
        <v>124</v>
      </c>
      <c r="D100" s="47">
        <f>VLOOKUP($C100,'data dump - 21 budget'!$A:$F,2,FALSE)</f>
        <v>0</v>
      </c>
      <c r="E100" s="47">
        <f>VLOOKUP($C100,'data dump - 21 budget'!$A:$F,3,FALSE)</f>
        <v>176534.3060650352</v>
      </c>
      <c r="F100" s="47">
        <f>VLOOKUP($C100,'data dump - 21 budget'!$A:$F,4,FALSE)</f>
        <v>0</v>
      </c>
      <c r="G100" s="47">
        <f>VLOOKUP($C100,'data dump - 21 budget'!$A:$F,5,FALSE)</f>
        <v>0</v>
      </c>
      <c r="H100" s="47">
        <f t="shared" si="4"/>
        <v>176534.3060650352</v>
      </c>
      <c r="I100" s="54">
        <f>VLOOKUP(B100,'data dump - 21 carry-forward'!B:J,9,FALSE)</f>
        <v>-10292.401285749656</v>
      </c>
      <c r="J100" s="54">
        <f t="shared" si="3"/>
        <v>166241.90477928554</v>
      </c>
    </row>
    <row r="101" spans="1:10">
      <c r="A101" s="50">
        <v>406</v>
      </c>
      <c r="B101" s="50">
        <v>79</v>
      </c>
      <c r="C101" s="46" t="s">
        <v>125</v>
      </c>
      <c r="D101" s="47">
        <f>VLOOKUP($C101,'data dump - 21 budget'!$A:$F,2,FALSE)</f>
        <v>0</v>
      </c>
      <c r="E101" s="47">
        <f>VLOOKUP($C101,'data dump - 21 budget'!$A:$F,3,FALSE)</f>
        <v>0</v>
      </c>
      <c r="F101" s="47">
        <f>VLOOKUP($C101,'data dump - 21 budget'!$A:$F,4,FALSE)</f>
        <v>0</v>
      </c>
      <c r="G101" s="47">
        <f>VLOOKUP($C101,'data dump - 21 budget'!$A:$F,5,FALSE)</f>
        <v>0</v>
      </c>
      <c r="H101" s="47">
        <f t="shared" si="4"/>
        <v>0</v>
      </c>
      <c r="I101" s="54">
        <f>VLOOKUP(B101,'data dump - 21 carry-forward'!B:J,9,FALSE)</f>
        <v>0</v>
      </c>
      <c r="J101" s="54">
        <f t="shared" si="3"/>
        <v>0</v>
      </c>
    </row>
    <row r="102" spans="1:10">
      <c r="A102" s="50">
        <v>406</v>
      </c>
      <c r="B102" s="50">
        <v>80</v>
      </c>
      <c r="C102" s="46" t="s">
        <v>126</v>
      </c>
      <c r="D102" s="47">
        <f>VLOOKUP($C102,'data dump - 21 budget'!$A:$F,2,FALSE)</f>
        <v>0</v>
      </c>
      <c r="E102" s="47">
        <f>VLOOKUP($C102,'data dump - 21 budget'!$A:$F,3,FALSE)</f>
        <v>2094.7196709844598</v>
      </c>
      <c r="F102" s="47">
        <f>VLOOKUP($C102,'data dump - 21 budget'!$A:$F,4,FALSE)</f>
        <v>0</v>
      </c>
      <c r="G102" s="47">
        <f>VLOOKUP($C102,'data dump - 21 budget'!$A:$F,5,FALSE)</f>
        <v>0</v>
      </c>
      <c r="H102" s="47">
        <f t="shared" si="4"/>
        <v>2094.7196709844598</v>
      </c>
      <c r="I102" s="54">
        <f>VLOOKUP(B102,'data dump - 21 carry-forward'!B:J,9,FALSE)</f>
        <v>-3548.428088768329</v>
      </c>
      <c r="J102" s="54">
        <f t="shared" si="3"/>
        <v>-1453.7084177838692</v>
      </c>
    </row>
    <row r="103" spans="1:10">
      <c r="A103" s="50">
        <v>709</v>
      </c>
      <c r="B103" s="50">
        <v>81</v>
      </c>
      <c r="C103" s="46" t="s">
        <v>127</v>
      </c>
      <c r="D103" s="47">
        <f>VLOOKUP($C103,'data dump - 21 budget'!$A:$F,2,FALSE)</f>
        <v>0</v>
      </c>
      <c r="E103" s="47">
        <f>VLOOKUP($C103,'data dump - 21 budget'!$A:$F,3,FALSE)</f>
        <v>110767.33156740238</v>
      </c>
      <c r="F103" s="47">
        <f>VLOOKUP($C103,'data dump - 21 budget'!$A:$F,4,FALSE)</f>
        <v>0</v>
      </c>
      <c r="G103" s="47">
        <f>VLOOKUP($C103,'data dump - 21 budget'!$A:$F,5,FALSE)</f>
        <v>0</v>
      </c>
      <c r="H103" s="47">
        <f t="shared" si="4"/>
        <v>110767.33156740238</v>
      </c>
      <c r="I103" s="54">
        <f>VLOOKUP(B103,'data dump - 21 carry-forward'!B:J,9,FALSE)</f>
        <v>-20752.272821296938</v>
      </c>
      <c r="J103" s="54">
        <f t="shared" si="3"/>
        <v>90015.058746105438</v>
      </c>
    </row>
    <row r="104" spans="1:10">
      <c r="A104" s="50">
        <v>709</v>
      </c>
      <c r="B104" s="50">
        <v>211</v>
      </c>
      <c r="C104" s="46" t="s">
        <v>128</v>
      </c>
      <c r="D104" s="47">
        <f>VLOOKUP($C104,'data dump - 21 budget'!$A:$F,2,FALSE)</f>
        <v>0</v>
      </c>
      <c r="E104" s="47">
        <f>VLOOKUP($C104,'data dump - 21 budget'!$A:$F,3,FALSE)</f>
        <v>21868.151047949836</v>
      </c>
      <c r="F104" s="47">
        <f>VLOOKUP($C104,'data dump - 21 budget'!$A:$F,4,FALSE)</f>
        <v>0</v>
      </c>
      <c r="G104" s="47">
        <f>VLOOKUP($C104,'data dump - 21 budget'!$A:$F,5,FALSE)</f>
        <v>0</v>
      </c>
      <c r="H104" s="47">
        <f t="shared" si="4"/>
        <v>21868.151047949836</v>
      </c>
      <c r="I104" s="54">
        <f>VLOOKUP(B104,'data dump - 21 carry-forward'!B:J,9,FALSE)</f>
        <v>17789.050090436096</v>
      </c>
      <c r="J104" s="54">
        <f t="shared" si="3"/>
        <v>39657.201138385935</v>
      </c>
    </row>
    <row r="105" spans="1:10">
      <c r="A105" s="50">
        <v>709</v>
      </c>
      <c r="B105" s="50">
        <v>82</v>
      </c>
      <c r="C105" s="46" t="s">
        <v>129</v>
      </c>
      <c r="D105" s="47">
        <f>VLOOKUP($C105,'data dump - 21 budget'!$A:$F,2,FALSE)</f>
        <v>0</v>
      </c>
      <c r="E105" s="47">
        <f>VLOOKUP($C105,'data dump - 21 budget'!$A:$F,3,FALSE)</f>
        <v>177897.6796439949</v>
      </c>
      <c r="F105" s="47">
        <f>VLOOKUP($C105,'data dump - 21 budget'!$A:$F,4,FALSE)</f>
        <v>0</v>
      </c>
      <c r="G105" s="47">
        <f>VLOOKUP($C105,'data dump - 21 budget'!$A:$F,5,FALSE)</f>
        <v>0</v>
      </c>
      <c r="H105" s="47">
        <f t="shared" si="4"/>
        <v>177897.6796439949</v>
      </c>
      <c r="I105" s="54">
        <f>VLOOKUP(B105,'data dump - 21 carry-forward'!B:J,9,FALSE)</f>
        <v>19380.961926281598</v>
      </c>
      <c r="J105" s="54">
        <f t="shared" si="3"/>
        <v>197278.64157027649</v>
      </c>
    </row>
    <row r="106" spans="1:10">
      <c r="A106" s="50">
        <v>709</v>
      </c>
      <c r="B106" s="50">
        <v>83</v>
      </c>
      <c r="C106" s="46" t="s">
        <v>130</v>
      </c>
      <c r="D106" s="47">
        <f>VLOOKUP($C106,'data dump - 21 budget'!$A:$F,2,FALSE)</f>
        <v>0</v>
      </c>
      <c r="E106" s="47">
        <f>VLOOKUP($C106,'data dump - 21 budget'!$A:$F,3,FALSE)</f>
        <v>35799.842652816311</v>
      </c>
      <c r="F106" s="47">
        <f>VLOOKUP($C106,'data dump - 21 budget'!$A:$F,4,FALSE)</f>
        <v>0</v>
      </c>
      <c r="G106" s="47">
        <f>VLOOKUP($C106,'data dump - 21 budget'!$A:$F,5,FALSE)</f>
        <v>0</v>
      </c>
      <c r="H106" s="47">
        <f t="shared" si="4"/>
        <v>35799.842652816311</v>
      </c>
      <c r="I106" s="54">
        <f>VLOOKUP(B106,'data dump - 21 carry-forward'!B:J,9,FALSE)</f>
        <v>-20171.394792542698</v>
      </c>
      <c r="J106" s="54">
        <f t="shared" si="3"/>
        <v>15628.447860273613</v>
      </c>
    </row>
    <row r="107" spans="1:10">
      <c r="A107" s="50">
        <v>709</v>
      </c>
      <c r="B107" s="50">
        <v>84</v>
      </c>
      <c r="C107" s="46" t="s">
        <v>131</v>
      </c>
      <c r="D107" s="47">
        <f>VLOOKUP($C107,'data dump - 21 budget'!$A:$F,2,FALSE)</f>
        <v>0</v>
      </c>
      <c r="E107" s="47">
        <f>VLOOKUP($C107,'data dump - 21 budget'!$A:$F,3,FALSE)</f>
        <v>202194.62203459479</v>
      </c>
      <c r="F107" s="47">
        <f>VLOOKUP($C107,'data dump - 21 budget'!$A:$F,4,FALSE)</f>
        <v>0</v>
      </c>
      <c r="G107" s="47">
        <f>VLOOKUP($C107,'data dump - 21 budget'!$A:$F,5,FALSE)</f>
        <v>0</v>
      </c>
      <c r="H107" s="47">
        <f t="shared" si="4"/>
        <v>202194.62203459479</v>
      </c>
      <c r="I107" s="54">
        <f>VLOOKUP(B107,'data dump - 21 carry-forward'!B:J,9,FALSE)</f>
        <v>-78229.936749925691</v>
      </c>
      <c r="J107" s="54">
        <f t="shared" si="3"/>
        <v>123964.6852846691</v>
      </c>
    </row>
    <row r="108" spans="1:10">
      <c r="A108" s="50">
        <v>709</v>
      </c>
      <c r="B108" s="50">
        <v>85</v>
      </c>
      <c r="C108" s="46" t="s">
        <v>132</v>
      </c>
      <c r="D108" s="47">
        <f>VLOOKUP($C108,'data dump - 21 budget'!$A:$F,2,FALSE)</f>
        <v>0</v>
      </c>
      <c r="E108" s="47">
        <f>VLOOKUP($C108,'data dump - 21 budget'!$A:$F,3,FALSE)</f>
        <v>49243.97019633295</v>
      </c>
      <c r="F108" s="47">
        <f>VLOOKUP($C108,'data dump - 21 budget'!$A:$F,4,FALSE)</f>
        <v>0</v>
      </c>
      <c r="G108" s="47">
        <f>VLOOKUP($C108,'data dump - 21 budget'!$A:$F,5,FALSE)</f>
        <v>0</v>
      </c>
      <c r="H108" s="47">
        <f t="shared" si="4"/>
        <v>49243.97019633295</v>
      </c>
      <c r="I108" s="54">
        <f>VLOOKUP(B108,'data dump - 21 carry-forward'!B:J,9,FALSE)</f>
        <v>14481.873349956091</v>
      </c>
      <c r="J108" s="54">
        <f t="shared" si="3"/>
        <v>63725.843546289041</v>
      </c>
    </row>
    <row r="109" spans="1:10">
      <c r="A109" s="50">
        <v>406</v>
      </c>
      <c r="B109" s="50">
        <v>86</v>
      </c>
      <c r="C109" s="46" t="s">
        <v>133</v>
      </c>
      <c r="D109" s="47">
        <f>VLOOKUP($C109,'data dump - 21 budget'!$A:$F,2,FALSE)</f>
        <v>0</v>
      </c>
      <c r="E109" s="47">
        <f>VLOOKUP($C109,'data dump - 21 budget'!$A:$F,3,FALSE)</f>
        <v>16685.525655083111</v>
      </c>
      <c r="F109" s="47">
        <f>VLOOKUP($C109,'data dump - 21 budget'!$A:$F,4,FALSE)</f>
        <v>0</v>
      </c>
      <c r="G109" s="47">
        <f>VLOOKUP($C109,'data dump - 21 budget'!$A:$F,5,FALSE)</f>
        <v>0</v>
      </c>
      <c r="H109" s="47">
        <f t="shared" si="4"/>
        <v>16685.525655083111</v>
      </c>
      <c r="I109" s="54">
        <f>VLOOKUP(B109,'data dump - 21 carry-forward'!B:J,9,FALSE)</f>
        <v>-8859.173095559021</v>
      </c>
      <c r="J109" s="54">
        <f t="shared" si="3"/>
        <v>7826.3525595240899</v>
      </c>
    </row>
    <row r="110" spans="1:10">
      <c r="A110" s="50">
        <v>709</v>
      </c>
      <c r="B110" s="50">
        <v>87</v>
      </c>
      <c r="C110" s="46" t="s">
        <v>134</v>
      </c>
      <c r="D110" s="47">
        <f>VLOOKUP($C110,'data dump - 21 budget'!$A:$F,2,FALSE)</f>
        <v>0</v>
      </c>
      <c r="E110" s="47">
        <f>VLOOKUP($C110,'data dump - 21 budget'!$A:$F,3,FALSE)</f>
        <v>7918.4015148852195</v>
      </c>
      <c r="F110" s="47">
        <f>VLOOKUP($C110,'data dump - 21 budget'!$A:$F,4,FALSE)</f>
        <v>0</v>
      </c>
      <c r="G110" s="47">
        <f>VLOOKUP($C110,'data dump - 21 budget'!$A:$F,5,FALSE)</f>
        <v>0</v>
      </c>
      <c r="H110" s="47">
        <f t="shared" si="4"/>
        <v>7918.4015148852195</v>
      </c>
      <c r="I110" s="54">
        <f>VLOOKUP(B110,'data dump - 21 carry-forward'!B:J,9,FALSE)</f>
        <v>2457.0544125840743</v>
      </c>
      <c r="J110" s="54">
        <f t="shared" si="3"/>
        <v>10375.455927469295</v>
      </c>
    </row>
    <row r="111" spans="1:10">
      <c r="A111" s="50">
        <v>406</v>
      </c>
      <c r="B111" s="50">
        <v>88</v>
      </c>
      <c r="C111" s="46" t="s">
        <v>135</v>
      </c>
      <c r="D111" s="47">
        <f>VLOOKUP($C111,'data dump - 21 budget'!$A:$F,2,FALSE)</f>
        <v>0</v>
      </c>
      <c r="E111" s="47">
        <f>VLOOKUP($C111,'data dump - 21 budget'!$A:$F,3,FALSE)</f>
        <v>0</v>
      </c>
      <c r="F111" s="47">
        <f>VLOOKUP($C111,'data dump - 21 budget'!$A:$F,4,FALSE)</f>
        <v>0</v>
      </c>
      <c r="G111" s="47">
        <f>VLOOKUP($C111,'data dump - 21 budget'!$A:$F,5,FALSE)</f>
        <v>0</v>
      </c>
      <c r="H111" s="47">
        <f t="shared" si="4"/>
        <v>0</v>
      </c>
      <c r="I111" s="54">
        <f>VLOOKUP(B111,'data dump - 21 carry-forward'!B:J,9,FALSE)</f>
        <v>-228.32931300246375</v>
      </c>
      <c r="J111" s="54">
        <f t="shared" si="3"/>
        <v>-228.32931300246375</v>
      </c>
    </row>
    <row r="112" spans="1:10">
      <c r="A112" s="50">
        <v>709</v>
      </c>
      <c r="B112" s="50">
        <v>89</v>
      </c>
      <c r="C112" s="46" t="s">
        <v>136</v>
      </c>
      <c r="D112" s="47">
        <f>VLOOKUP($C112,'data dump - 21 budget'!$A:$F,2,FALSE)</f>
        <v>0</v>
      </c>
      <c r="E112" s="47">
        <f>VLOOKUP($C112,'data dump - 21 budget'!$A:$F,3,FALSE)</f>
        <v>64159.818887998154</v>
      </c>
      <c r="F112" s="47">
        <f>VLOOKUP($C112,'data dump - 21 budget'!$A:$F,4,FALSE)</f>
        <v>0</v>
      </c>
      <c r="G112" s="47">
        <f>VLOOKUP($C112,'data dump - 21 budget'!$A:$F,5,FALSE)</f>
        <v>0</v>
      </c>
      <c r="H112" s="47">
        <f t="shared" si="4"/>
        <v>64159.818887998154</v>
      </c>
      <c r="I112" s="54">
        <f>VLOOKUP(B112,'data dump - 21 carry-forward'!B:J,9,FALSE)</f>
        <v>3583.880483609064</v>
      </c>
      <c r="J112" s="54">
        <f t="shared" si="3"/>
        <v>67743.699371607217</v>
      </c>
    </row>
    <row r="113" spans="1:10">
      <c r="A113" s="50">
        <v>402</v>
      </c>
      <c r="B113" s="50">
        <v>90</v>
      </c>
      <c r="C113" s="46" t="s">
        <v>137</v>
      </c>
      <c r="D113" s="47">
        <f>VLOOKUP($C113,'data dump - 21 budget'!$A:$F,2,FALSE)</f>
        <v>0</v>
      </c>
      <c r="E113" s="47">
        <f>VLOOKUP($C113,'data dump - 21 budget'!$A:$F,3,FALSE)</f>
        <v>0</v>
      </c>
      <c r="F113" s="47">
        <f>VLOOKUP($C113,'data dump - 21 budget'!$A:$F,4,FALSE)</f>
        <v>0</v>
      </c>
      <c r="G113" s="47">
        <f>VLOOKUP($C113,'data dump - 21 budget'!$A:$F,5,FALSE)</f>
        <v>0</v>
      </c>
      <c r="H113" s="47">
        <f t="shared" si="4"/>
        <v>0</v>
      </c>
      <c r="I113" s="54">
        <f>VLOOKUP(B113,'data dump - 21 carry-forward'!B:J,9,FALSE)</f>
        <v>-167.44149620180676</v>
      </c>
      <c r="J113" s="54">
        <f t="shared" si="3"/>
        <v>-167.44149620180676</v>
      </c>
    </row>
    <row r="114" spans="1:10">
      <c r="A114" s="50">
        <v>406</v>
      </c>
      <c r="B114" s="50">
        <v>91</v>
      </c>
      <c r="C114" s="46" t="s">
        <v>138</v>
      </c>
      <c r="D114" s="47">
        <f>VLOOKUP($C114,'data dump - 21 budget'!$A:$F,2,FALSE)</f>
        <v>0</v>
      </c>
      <c r="E114" s="47">
        <f>VLOOKUP($C114,'data dump - 21 budget'!$A:$F,3,FALSE)</f>
        <v>0</v>
      </c>
      <c r="F114" s="47">
        <f>VLOOKUP($C114,'data dump - 21 budget'!$A:$F,4,FALSE)</f>
        <v>0</v>
      </c>
      <c r="G114" s="47">
        <f>VLOOKUP($C114,'data dump - 21 budget'!$A:$F,5,FALSE)</f>
        <v>0</v>
      </c>
      <c r="H114" s="47">
        <f t="shared" si="4"/>
        <v>0</v>
      </c>
      <c r="I114" s="54">
        <f>VLOOKUP(B114,'data dump - 21 carry-forward'!B:J,9,FALSE)</f>
        <v>0</v>
      </c>
      <c r="J114" s="54">
        <f t="shared" si="3"/>
        <v>0</v>
      </c>
    </row>
    <row r="115" spans="1:10">
      <c r="A115" s="50">
        <v>406</v>
      </c>
      <c r="B115" s="50">
        <v>92</v>
      </c>
      <c r="C115" s="46" t="s">
        <v>139</v>
      </c>
      <c r="D115" s="47">
        <f>VLOOKUP($C115,'data dump - 21 budget'!$A:$F,2,FALSE)</f>
        <v>0</v>
      </c>
      <c r="E115" s="47">
        <f>VLOOKUP($C115,'data dump - 21 budget'!$A:$F,3,FALSE)</f>
        <v>451.4482049535473</v>
      </c>
      <c r="F115" s="47">
        <f>VLOOKUP($C115,'data dump - 21 budget'!$A:$F,4,FALSE)</f>
        <v>0</v>
      </c>
      <c r="G115" s="47">
        <f>VLOOKUP($C115,'data dump - 21 budget'!$A:$F,5,FALSE)</f>
        <v>0</v>
      </c>
      <c r="H115" s="47">
        <f t="shared" si="4"/>
        <v>451.4482049535473</v>
      </c>
      <c r="I115" s="54">
        <f>VLOOKUP(B115,'data dump - 21 carry-forward'!B:J,9,FALSE)</f>
        <v>-2852.2547382363891</v>
      </c>
      <c r="J115" s="54">
        <f t="shared" si="3"/>
        <v>-2400.8065332828419</v>
      </c>
    </row>
    <row r="116" spans="1:10">
      <c r="A116" s="50">
        <v>406</v>
      </c>
      <c r="B116" s="50">
        <v>93</v>
      </c>
      <c r="C116" s="46" t="s">
        <v>140</v>
      </c>
      <c r="D116" s="47">
        <f>VLOOKUP($C116,'data dump - 21 budget'!$A:$F,2,FALSE)</f>
        <v>0</v>
      </c>
      <c r="E116" s="47">
        <f>VLOOKUP($C116,'data dump - 21 budget'!$A:$F,3,FALSE)</f>
        <v>0</v>
      </c>
      <c r="F116" s="47">
        <f>VLOOKUP($C116,'data dump - 21 budget'!$A:$F,4,FALSE)</f>
        <v>0</v>
      </c>
      <c r="G116" s="47">
        <f>VLOOKUP($C116,'data dump - 21 budget'!$A:$F,5,FALSE)</f>
        <v>0</v>
      </c>
      <c r="H116" s="47">
        <f t="shared" si="4"/>
        <v>0</v>
      </c>
      <c r="I116" s="54">
        <f>VLOOKUP(B116,'data dump - 21 carry-forward'!B:J,9,FALSE)</f>
        <v>0</v>
      </c>
      <c r="J116" s="54">
        <f t="shared" si="3"/>
        <v>0</v>
      </c>
    </row>
    <row r="117" spans="1:10">
      <c r="A117" s="50">
        <v>406</v>
      </c>
      <c r="B117" s="50">
        <v>94</v>
      </c>
      <c r="C117" s="46" t="s">
        <v>141</v>
      </c>
      <c r="D117" s="47">
        <f>VLOOKUP($C117,'data dump - 21 budget'!$A:$F,2,FALSE)</f>
        <v>0</v>
      </c>
      <c r="E117" s="47">
        <f>VLOOKUP($C117,'data dump - 21 budget'!$A:$F,3,FALSE)</f>
        <v>0</v>
      </c>
      <c r="F117" s="47">
        <f>VLOOKUP($C117,'data dump - 21 budget'!$A:$F,4,FALSE)</f>
        <v>0</v>
      </c>
      <c r="G117" s="47">
        <f>VLOOKUP($C117,'data dump - 21 budget'!$A:$F,5,FALSE)</f>
        <v>0</v>
      </c>
      <c r="H117" s="47">
        <f t="shared" si="4"/>
        <v>0</v>
      </c>
      <c r="I117" s="54">
        <f>VLOOKUP(B117,'data dump - 21 carry-forward'!B:J,9,FALSE)</f>
        <v>0</v>
      </c>
      <c r="J117" s="54">
        <f t="shared" si="3"/>
        <v>0</v>
      </c>
    </row>
    <row r="118" spans="1:10">
      <c r="A118" s="50">
        <v>406</v>
      </c>
      <c r="B118" s="50">
        <v>95</v>
      </c>
      <c r="C118" s="46" t="s">
        <v>142</v>
      </c>
      <c r="D118" s="47">
        <f>VLOOKUP($C118,'data dump - 21 budget'!$A:$F,2,FALSE)</f>
        <v>0</v>
      </c>
      <c r="E118" s="47">
        <f>VLOOKUP($C118,'data dump - 21 budget'!$A:$F,3,FALSE)</f>
        <v>0</v>
      </c>
      <c r="F118" s="47">
        <f>VLOOKUP($C118,'data dump - 21 budget'!$A:$F,4,FALSE)</f>
        <v>0</v>
      </c>
      <c r="G118" s="47">
        <f>VLOOKUP($C118,'data dump - 21 budget'!$A:$F,5,FALSE)</f>
        <v>0</v>
      </c>
      <c r="H118" s="47">
        <f t="shared" si="4"/>
        <v>0</v>
      </c>
      <c r="I118" s="54">
        <f>VLOOKUP(B118,'data dump - 21 carry-forward'!B:J,9,FALSE)</f>
        <v>0</v>
      </c>
      <c r="J118" s="54">
        <f t="shared" si="3"/>
        <v>0</v>
      </c>
    </row>
    <row r="119" spans="1:10">
      <c r="A119" s="50">
        <v>406</v>
      </c>
      <c r="B119" s="50">
        <v>96</v>
      </c>
      <c r="C119" s="46" t="s">
        <v>143</v>
      </c>
      <c r="D119" s="47">
        <f>VLOOKUP($C119,'data dump - 21 budget'!$A:$F,2,FALSE)</f>
        <v>0</v>
      </c>
      <c r="E119" s="47">
        <f>VLOOKUP($C119,'data dump - 21 budget'!$A:$F,3,FALSE)</f>
        <v>0</v>
      </c>
      <c r="F119" s="47">
        <f>VLOOKUP($C119,'data dump - 21 budget'!$A:$F,4,FALSE)</f>
        <v>0</v>
      </c>
      <c r="G119" s="47">
        <f>VLOOKUP($C119,'data dump - 21 budget'!$A:$F,5,FALSE)</f>
        <v>0</v>
      </c>
      <c r="H119" s="47">
        <f t="shared" si="4"/>
        <v>0</v>
      </c>
      <c r="I119" s="54">
        <f>VLOOKUP(B119,'data dump - 21 carry-forward'!B:J,9,FALSE)</f>
        <v>0</v>
      </c>
      <c r="J119" s="54">
        <f t="shared" si="3"/>
        <v>0</v>
      </c>
    </row>
    <row r="120" spans="1:10">
      <c r="A120" s="50">
        <v>406</v>
      </c>
      <c r="B120" s="50">
        <v>97</v>
      </c>
      <c r="C120" s="46" t="s">
        <v>144</v>
      </c>
      <c r="D120" s="47">
        <f>VLOOKUP($C120,'data dump - 21 budget'!$A:$F,2,FALSE)</f>
        <v>0</v>
      </c>
      <c r="E120" s="47">
        <f>VLOOKUP($C120,'data dump - 21 budget'!$A:$F,3,FALSE)</f>
        <v>0</v>
      </c>
      <c r="F120" s="47">
        <f>VLOOKUP($C120,'data dump - 21 budget'!$A:$F,4,FALSE)</f>
        <v>0</v>
      </c>
      <c r="G120" s="47">
        <f>VLOOKUP($C120,'data dump - 21 budget'!$A:$F,5,FALSE)</f>
        <v>0</v>
      </c>
      <c r="H120" s="47">
        <f t="shared" si="4"/>
        <v>0</v>
      </c>
      <c r="I120" s="54">
        <f>VLOOKUP(B120,'data dump - 21 carry-forward'!B:J,9,FALSE)</f>
        <v>0</v>
      </c>
      <c r="J120" s="54">
        <f t="shared" si="3"/>
        <v>0</v>
      </c>
    </row>
    <row r="121" spans="1:10">
      <c r="A121" s="50">
        <v>406</v>
      </c>
      <c r="B121" s="50">
        <v>98</v>
      </c>
      <c r="C121" s="46" t="s">
        <v>145</v>
      </c>
      <c r="D121" s="47">
        <f>VLOOKUP($C121,'data dump - 21 budget'!$A:$F,2,FALSE)</f>
        <v>0</v>
      </c>
      <c r="E121" s="47">
        <f>VLOOKUP($C121,'data dump - 21 budget'!$A:$F,3,FALSE)</f>
        <v>83933.250264963528</v>
      </c>
      <c r="F121" s="47">
        <f>VLOOKUP($C121,'data dump - 21 budget'!$A:$F,4,FALSE)</f>
        <v>0</v>
      </c>
      <c r="G121" s="47">
        <f>VLOOKUP($C121,'data dump - 21 budget'!$A:$F,5,FALSE)</f>
        <v>0</v>
      </c>
      <c r="H121" s="47">
        <f t="shared" si="4"/>
        <v>83933.250264963528</v>
      </c>
      <c r="I121" s="54">
        <f>VLOOKUP(B121,'data dump - 21 carry-forward'!B:J,9,FALSE)</f>
        <v>1296.885744158586</v>
      </c>
      <c r="J121" s="54">
        <f t="shared" si="3"/>
        <v>85230.136009122114</v>
      </c>
    </row>
    <row r="122" spans="1:10">
      <c r="A122" s="50">
        <v>406</v>
      </c>
      <c r="B122" s="50">
        <v>99</v>
      </c>
      <c r="C122" s="46" t="s">
        <v>146</v>
      </c>
      <c r="D122" s="47">
        <f>VLOOKUP($C122,'data dump - 21 budget'!$A:$F,2,FALSE)</f>
        <v>0</v>
      </c>
      <c r="E122" s="47">
        <f>VLOOKUP($C122,'data dump - 21 budget'!$A:$F,3,FALSE)</f>
        <v>3774.1069934116554</v>
      </c>
      <c r="F122" s="47">
        <f>VLOOKUP($C122,'data dump - 21 budget'!$A:$F,4,FALSE)</f>
        <v>0</v>
      </c>
      <c r="G122" s="47">
        <f>VLOOKUP($C122,'data dump - 21 budget'!$A:$F,5,FALSE)</f>
        <v>0</v>
      </c>
      <c r="H122" s="47">
        <f t="shared" si="4"/>
        <v>3774.1069934116554</v>
      </c>
      <c r="I122" s="54">
        <f>VLOOKUP(B122,'data dump - 21 carry-forward'!B:J,9,FALSE)</f>
        <v>-544.90875654879756</v>
      </c>
      <c r="J122" s="54">
        <f t="shared" si="3"/>
        <v>3229.1982368628578</v>
      </c>
    </row>
    <row r="123" spans="1:10">
      <c r="A123" s="50">
        <v>407</v>
      </c>
      <c r="B123" s="50">
        <v>100</v>
      </c>
      <c r="C123" s="46" t="s">
        <v>147</v>
      </c>
      <c r="D123" s="47">
        <f>VLOOKUP($C123,'data dump - 21 budget'!$A:$F,2,FALSE)</f>
        <v>0</v>
      </c>
      <c r="E123" s="47">
        <f>VLOOKUP($C123,'data dump - 21 budget'!$A:$F,3,FALSE)</f>
        <v>354522.27535002079</v>
      </c>
      <c r="F123" s="47">
        <f>VLOOKUP($C123,'data dump - 21 budget'!$A:$F,4,FALSE)</f>
        <v>0</v>
      </c>
      <c r="G123" s="47">
        <f>VLOOKUP($C123,'data dump - 21 budget'!$A:$F,5,FALSE)</f>
        <v>0</v>
      </c>
      <c r="H123" s="47">
        <f t="shared" si="4"/>
        <v>354522.27535002079</v>
      </c>
      <c r="I123" s="54">
        <f>VLOOKUP(B123,'data dump - 21 carry-forward'!B:J,9,FALSE)</f>
        <v>16412.215141089866</v>
      </c>
      <c r="J123" s="54">
        <f t="shared" si="3"/>
        <v>370934.49049111066</v>
      </c>
    </row>
    <row r="124" spans="1:10">
      <c r="A124" s="50">
        <v>409</v>
      </c>
      <c r="B124" s="50">
        <v>101</v>
      </c>
      <c r="C124" s="46" t="s">
        <v>148</v>
      </c>
      <c r="D124" s="47">
        <f>VLOOKUP($C124,'data dump - 21 budget'!$A:$F,2,FALSE)</f>
        <v>0</v>
      </c>
      <c r="E124" s="47">
        <f>VLOOKUP($C124,'data dump - 21 budget'!$A:$F,3,FALSE)</f>
        <v>0</v>
      </c>
      <c r="F124" s="47">
        <f>VLOOKUP($C124,'data dump - 21 budget'!$A:$F,4,FALSE)</f>
        <v>0</v>
      </c>
      <c r="G124" s="47">
        <f>VLOOKUP($C124,'data dump - 21 budget'!$A:$F,5,FALSE)</f>
        <v>0</v>
      </c>
      <c r="H124" s="47">
        <f t="shared" si="4"/>
        <v>0</v>
      </c>
      <c r="I124" s="54">
        <f>VLOOKUP(B124,'data dump - 21 carry-forward'!B:J,9,FALSE)</f>
        <v>0</v>
      </c>
      <c r="J124" s="54">
        <f t="shared" si="3"/>
        <v>0</v>
      </c>
    </row>
    <row r="125" spans="1:10">
      <c r="A125" s="50">
        <v>407</v>
      </c>
      <c r="B125" s="50">
        <v>102</v>
      </c>
      <c r="C125" s="46" t="s">
        <v>149</v>
      </c>
      <c r="D125" s="47">
        <f>VLOOKUP($C125,'data dump - 21 budget'!$A:$F,2,FALSE)</f>
        <v>0</v>
      </c>
      <c r="E125" s="47">
        <f>VLOOKUP($C125,'data dump - 21 budget'!$A:$F,3,FALSE)</f>
        <v>810295.3541070231</v>
      </c>
      <c r="F125" s="47">
        <f>VLOOKUP($C125,'data dump - 21 budget'!$A:$F,4,FALSE)</f>
        <v>0</v>
      </c>
      <c r="G125" s="47">
        <f>VLOOKUP($C125,'data dump - 21 budget'!$A:$F,5,FALSE)</f>
        <v>0</v>
      </c>
      <c r="H125" s="47">
        <f t="shared" si="4"/>
        <v>810295.3541070231</v>
      </c>
      <c r="I125" s="54">
        <f>VLOOKUP(B125,'data dump - 21 carry-forward'!B:J,9,FALSE)</f>
        <v>71298.98316692817</v>
      </c>
      <c r="J125" s="54">
        <f t="shared" si="3"/>
        <v>881594.33727395127</v>
      </c>
    </row>
    <row r="126" spans="1:10">
      <c r="A126" s="50">
        <v>901</v>
      </c>
      <c r="B126" s="50">
        <v>103</v>
      </c>
      <c r="C126" s="46" t="s">
        <v>150</v>
      </c>
      <c r="D126" s="47">
        <f>VLOOKUP($C126,'data dump - 21 budget'!$A:$F,2,FALSE)</f>
        <v>0</v>
      </c>
      <c r="E126" s="47">
        <f>VLOOKUP($C126,'data dump - 21 budget'!$A:$F,3,FALSE)</f>
        <v>0</v>
      </c>
      <c r="F126" s="47">
        <f>VLOOKUP($C126,'data dump - 21 budget'!$A:$F,4,FALSE)</f>
        <v>0</v>
      </c>
      <c r="G126" s="47">
        <f>VLOOKUP($C126,'data dump - 21 budget'!$A:$F,5,FALSE)</f>
        <v>0</v>
      </c>
      <c r="H126" s="47">
        <f t="shared" si="4"/>
        <v>0</v>
      </c>
      <c r="I126" s="54">
        <f>VLOOKUP(B126,'data dump - 21 carry-forward'!B:J,9,FALSE)</f>
        <v>0</v>
      </c>
      <c r="J126" s="54">
        <f t="shared" si="3"/>
        <v>0</v>
      </c>
    </row>
    <row r="127" spans="1:10">
      <c r="A127" s="50">
        <v>901</v>
      </c>
      <c r="B127" s="50">
        <v>104</v>
      </c>
      <c r="C127" s="46" t="s">
        <v>151</v>
      </c>
      <c r="D127" s="47">
        <f>VLOOKUP($C127,'data dump - 21 budget'!$A:$F,2,FALSE)</f>
        <v>0</v>
      </c>
      <c r="E127" s="47">
        <f>VLOOKUP($C127,'data dump - 21 budget'!$A:$F,3,FALSE)</f>
        <v>0</v>
      </c>
      <c r="F127" s="47">
        <f>VLOOKUP($C127,'data dump - 21 budget'!$A:$F,4,FALSE)</f>
        <v>0</v>
      </c>
      <c r="G127" s="47">
        <f>VLOOKUP($C127,'data dump - 21 budget'!$A:$F,5,FALSE)</f>
        <v>0</v>
      </c>
      <c r="H127" s="47">
        <f t="shared" si="4"/>
        <v>0</v>
      </c>
      <c r="I127" s="54">
        <f>VLOOKUP(B127,'data dump - 21 carry-forward'!B:J,9,FALSE)</f>
        <v>-6728.1037564725984</v>
      </c>
      <c r="J127" s="54">
        <f t="shared" si="3"/>
        <v>-6728.1037564725984</v>
      </c>
    </row>
    <row r="128" spans="1:10">
      <c r="A128" s="50">
        <v>409</v>
      </c>
      <c r="B128" s="50">
        <v>105</v>
      </c>
      <c r="C128" s="46" t="s">
        <v>152</v>
      </c>
      <c r="D128" s="47">
        <f>VLOOKUP($C128,'data dump - 21 budget'!$A:$F,2,FALSE)</f>
        <v>0</v>
      </c>
      <c r="E128" s="47">
        <f>VLOOKUP($C128,'data dump - 21 budget'!$A:$F,3,FALSE)</f>
        <v>21019.428422637167</v>
      </c>
      <c r="F128" s="47">
        <f>VLOOKUP($C128,'data dump - 21 budget'!$A:$F,4,FALSE)</f>
        <v>0</v>
      </c>
      <c r="G128" s="47">
        <f>VLOOKUP($C128,'data dump - 21 budget'!$A:$F,5,FALSE)</f>
        <v>0</v>
      </c>
      <c r="H128" s="47">
        <f t="shared" si="4"/>
        <v>21019.428422637167</v>
      </c>
      <c r="I128" s="54">
        <f>VLOOKUP(B128,'data dump - 21 carry-forward'!B:J,9,FALSE)</f>
        <v>-19332.271857085907</v>
      </c>
      <c r="J128" s="54">
        <f t="shared" si="3"/>
        <v>1687.1565655512604</v>
      </c>
    </row>
    <row r="129" spans="1:10">
      <c r="A129" s="50">
        <v>901</v>
      </c>
      <c r="B129" s="50">
        <v>106</v>
      </c>
      <c r="C129" s="46" t="s">
        <v>153</v>
      </c>
      <c r="D129" s="47">
        <f>VLOOKUP($C129,'data dump - 21 budget'!$A:$F,2,FALSE)</f>
        <v>0</v>
      </c>
      <c r="E129" s="47">
        <f>VLOOKUP($C129,'data dump - 21 budget'!$A:$F,3,FALSE)</f>
        <v>9191.4854528542237</v>
      </c>
      <c r="F129" s="47">
        <f>VLOOKUP($C129,'data dump - 21 budget'!$A:$F,4,FALSE)</f>
        <v>0</v>
      </c>
      <c r="G129" s="47">
        <f>VLOOKUP($C129,'data dump - 21 budget'!$A:$F,5,FALSE)</f>
        <v>0</v>
      </c>
      <c r="H129" s="47">
        <f t="shared" si="4"/>
        <v>9191.4854528542237</v>
      </c>
      <c r="I129" s="54">
        <f>VLOOKUP(B129,'data dump - 21 carry-forward'!B:J,9,FALSE)</f>
        <v>2202.1611368134982</v>
      </c>
      <c r="J129" s="54">
        <f t="shared" si="3"/>
        <v>11393.646589667722</v>
      </c>
    </row>
    <row r="130" spans="1:10">
      <c r="A130" s="50">
        <v>908</v>
      </c>
      <c r="B130" s="50">
        <v>107</v>
      </c>
      <c r="C130" s="46" t="s">
        <v>154</v>
      </c>
      <c r="D130" s="47">
        <f>VLOOKUP($C130,'data dump - 21 budget'!$A:$F,2,FALSE)</f>
        <v>0</v>
      </c>
      <c r="E130" s="47">
        <f>VLOOKUP($C130,'data dump - 21 budget'!$A:$F,3,FALSE)</f>
        <v>357962.31067176681</v>
      </c>
      <c r="F130" s="47">
        <f>VLOOKUP($C130,'data dump - 21 budget'!$A:$F,4,FALSE)</f>
        <v>0</v>
      </c>
      <c r="G130" s="47">
        <f>VLOOKUP($C130,'data dump - 21 budget'!$A:$F,5,FALSE)</f>
        <v>0</v>
      </c>
      <c r="H130" s="47">
        <f t="shared" si="4"/>
        <v>357962.31067176681</v>
      </c>
      <c r="I130" s="54">
        <f>VLOOKUP(B130,'data dump - 21 carry-forward'!B:J,9,FALSE)</f>
        <v>38305.068090651359</v>
      </c>
      <c r="J130" s="54">
        <f t="shared" si="3"/>
        <v>396267.37876241817</v>
      </c>
    </row>
    <row r="131" spans="1:10">
      <c r="A131" s="50">
        <v>400</v>
      </c>
      <c r="B131" s="50">
        <v>108</v>
      </c>
      <c r="C131" s="46" t="s">
        <v>155</v>
      </c>
      <c r="D131" s="47">
        <f>VLOOKUP($C131,'data dump - 21 budget'!$A:$F,2,FALSE)</f>
        <v>0</v>
      </c>
      <c r="E131" s="47">
        <f>VLOOKUP($C131,'data dump - 21 budget'!$A:$F,3,FALSE)</f>
        <v>0</v>
      </c>
      <c r="F131" s="47">
        <f>VLOOKUP($C131,'data dump - 21 budget'!$A:$F,4,FALSE)</f>
        <v>0</v>
      </c>
      <c r="G131" s="47">
        <f>VLOOKUP($C131,'data dump - 21 budget'!$A:$F,5,FALSE)</f>
        <v>0</v>
      </c>
      <c r="H131" s="47">
        <f t="shared" si="4"/>
        <v>0</v>
      </c>
      <c r="I131" s="54">
        <f>VLOOKUP(B131,'data dump - 21 carry-forward'!B:J,9,FALSE)</f>
        <v>0</v>
      </c>
      <c r="J131" s="54">
        <f t="shared" si="3"/>
        <v>0</v>
      </c>
    </row>
    <row r="132" spans="1:10">
      <c r="A132" s="50">
        <v>402</v>
      </c>
      <c r="B132" s="50">
        <v>109</v>
      </c>
      <c r="C132" s="46" t="s">
        <v>156</v>
      </c>
      <c r="D132" s="47">
        <f>VLOOKUP($C132,'data dump - 21 budget'!$A:$F,2,FALSE)</f>
        <v>0</v>
      </c>
      <c r="E132" s="47">
        <f>VLOOKUP($C132,'data dump - 21 budget'!$A:$F,3,FALSE)</f>
        <v>114857.45230428154</v>
      </c>
      <c r="F132" s="47">
        <f>VLOOKUP($C132,'data dump - 21 budget'!$A:$F,4,FALSE)</f>
        <v>0</v>
      </c>
      <c r="G132" s="47">
        <f>VLOOKUP($C132,'data dump - 21 budget'!$A:$F,5,FALSE)</f>
        <v>0</v>
      </c>
      <c r="H132" s="47">
        <f t="shared" si="4"/>
        <v>114857.45230428154</v>
      </c>
      <c r="I132" s="54">
        <f>VLOOKUP(B132,'data dump - 21 carry-forward'!B:J,9,FALSE)</f>
        <v>79958.277640522938</v>
      </c>
      <c r="J132" s="54">
        <f t="shared" si="3"/>
        <v>194815.72994480448</v>
      </c>
    </row>
    <row r="133" spans="1:10">
      <c r="A133" s="50">
        <v>402</v>
      </c>
      <c r="B133" s="50">
        <v>110</v>
      </c>
      <c r="C133" s="46" t="s">
        <v>157</v>
      </c>
      <c r="D133" s="47">
        <f>VLOOKUP($C133,'data dump - 21 budget'!$A:$F,2,FALSE)</f>
        <v>0</v>
      </c>
      <c r="E133" s="47">
        <f>VLOOKUP($C133,'data dump - 21 budget'!$A:$F,3,FALSE)</f>
        <v>12604.433882303043</v>
      </c>
      <c r="F133" s="47">
        <f>VLOOKUP($C133,'data dump - 21 budget'!$A:$F,4,FALSE)</f>
        <v>0</v>
      </c>
      <c r="G133" s="47">
        <f>VLOOKUP($C133,'data dump - 21 budget'!$A:$F,5,FALSE)</f>
        <v>0</v>
      </c>
      <c r="H133" s="47">
        <f t="shared" si="4"/>
        <v>12604.433882303043</v>
      </c>
      <c r="I133" s="54">
        <f>VLOOKUP(B133,'data dump - 21 carry-forward'!B:J,9,FALSE)</f>
        <v>-4697.8806423193837</v>
      </c>
      <c r="J133" s="54">
        <f t="shared" si="3"/>
        <v>7906.5532399836593</v>
      </c>
    </row>
    <row r="134" spans="1:10">
      <c r="A134" s="50">
        <v>406</v>
      </c>
      <c r="B134" s="50">
        <v>111</v>
      </c>
      <c r="C134" s="46" t="s">
        <v>158</v>
      </c>
      <c r="D134" s="47">
        <f>VLOOKUP($C134,'data dump - 21 budget'!$A:$F,2,FALSE)</f>
        <v>0</v>
      </c>
      <c r="E134" s="47">
        <f>VLOOKUP($C134,'data dump - 21 budget'!$A:$F,3,FALSE)</f>
        <v>49961.772842209088</v>
      </c>
      <c r="F134" s="47">
        <f>VLOOKUP($C134,'data dump - 21 budget'!$A:$F,4,FALSE)</f>
        <v>0</v>
      </c>
      <c r="G134" s="47">
        <f>VLOOKUP($C134,'data dump - 21 budget'!$A:$F,5,FALSE)</f>
        <v>0</v>
      </c>
      <c r="H134" s="47">
        <f t="shared" si="4"/>
        <v>49961.772842209088</v>
      </c>
      <c r="I134" s="54">
        <f>VLOOKUP(B134,'data dump - 21 carry-forward'!B:J,9,FALSE)</f>
        <v>-14245.920152786821</v>
      </c>
      <c r="J134" s="54">
        <f t="shared" si="3"/>
        <v>35715.852689422267</v>
      </c>
    </row>
    <row r="135" spans="1:10">
      <c r="A135" s="50">
        <v>409</v>
      </c>
      <c r="B135" s="50">
        <v>112</v>
      </c>
      <c r="C135" s="46" t="s">
        <v>159</v>
      </c>
      <c r="D135" s="47">
        <f>VLOOKUP($C135,'data dump - 21 budget'!$A:$F,2,FALSE)</f>
        <v>0</v>
      </c>
      <c r="E135" s="47">
        <f>VLOOKUP($C135,'data dump - 21 budget'!$A:$F,3,FALSE)</f>
        <v>0</v>
      </c>
      <c r="F135" s="47">
        <f>VLOOKUP($C135,'data dump - 21 budget'!$A:$F,4,FALSE)</f>
        <v>0</v>
      </c>
      <c r="G135" s="47">
        <f>VLOOKUP($C135,'data dump - 21 budget'!$A:$F,5,FALSE)</f>
        <v>0</v>
      </c>
      <c r="H135" s="47">
        <f t="shared" si="4"/>
        <v>0</v>
      </c>
      <c r="I135" s="54">
        <f>VLOOKUP(B135,'data dump - 21 carry-forward'!B:J,9,FALSE)</f>
        <v>0</v>
      </c>
      <c r="J135" s="54">
        <f t="shared" si="3"/>
        <v>0</v>
      </c>
    </row>
    <row r="136" spans="1:10">
      <c r="A136" s="50">
        <v>406</v>
      </c>
      <c r="B136" s="50">
        <v>113</v>
      </c>
      <c r="C136" s="46" t="s">
        <v>160</v>
      </c>
      <c r="D136" s="47">
        <f>VLOOKUP($C136,'data dump - 21 budget'!$A:$F,2,FALSE)</f>
        <v>0</v>
      </c>
      <c r="E136" s="47">
        <f>VLOOKUP($C136,'data dump - 21 budget'!$A:$F,3,FALSE)</f>
        <v>9480.412304024494</v>
      </c>
      <c r="F136" s="47">
        <f>VLOOKUP($C136,'data dump - 21 budget'!$A:$F,4,FALSE)</f>
        <v>0</v>
      </c>
      <c r="G136" s="47">
        <f>VLOOKUP($C136,'data dump - 21 budget'!$A:$F,5,FALSE)</f>
        <v>0</v>
      </c>
      <c r="H136" s="47">
        <f t="shared" si="4"/>
        <v>9480.412304024494</v>
      </c>
      <c r="I136" s="54">
        <f>VLOOKUP(B136,'data dump - 21 carry-forward'!B:J,9,FALSE)</f>
        <v>4582.8484889315951</v>
      </c>
      <c r="J136" s="54">
        <f t="shared" si="3"/>
        <v>14063.260792956089</v>
      </c>
    </row>
    <row r="137" spans="1:10">
      <c r="A137" s="50">
        <v>431</v>
      </c>
      <c r="B137" s="50">
        <v>114</v>
      </c>
      <c r="C137" s="46" t="s">
        <v>161</v>
      </c>
      <c r="D137" s="47">
        <f>VLOOKUP($C137,'data dump - 21 budget'!$A:$F,2,FALSE)</f>
        <v>0</v>
      </c>
      <c r="E137" s="47">
        <f>VLOOKUP($C137,'data dump - 21 budget'!$A:$F,3,FALSE)</f>
        <v>43952.997234277376</v>
      </c>
      <c r="F137" s="47">
        <f>VLOOKUP($C137,'data dump - 21 budget'!$A:$F,4,FALSE)</f>
        <v>0</v>
      </c>
      <c r="G137" s="47">
        <f>VLOOKUP($C137,'data dump - 21 budget'!$A:$F,5,FALSE)</f>
        <v>0</v>
      </c>
      <c r="H137" s="47">
        <f t="shared" si="4"/>
        <v>43952.997234277376</v>
      </c>
      <c r="I137" s="54">
        <f>VLOOKUP(B137,'data dump - 21 carry-forward'!B:J,9,FALSE)</f>
        <v>-5014.3047982965145</v>
      </c>
      <c r="J137" s="54">
        <f t="shared" si="3"/>
        <v>38938.692435980862</v>
      </c>
    </row>
    <row r="138" spans="1:10">
      <c r="A138" s="50">
        <v>431</v>
      </c>
      <c r="B138" s="50">
        <v>115</v>
      </c>
      <c r="C138" s="46" t="s">
        <v>162</v>
      </c>
      <c r="D138" s="47">
        <f>VLOOKUP($C138,'data dump - 21 budget'!$A:$F,2,FALSE)</f>
        <v>0</v>
      </c>
      <c r="E138" s="47">
        <f>VLOOKUP($C138,'data dump - 21 budget'!$A:$F,3,FALSE)</f>
        <v>0</v>
      </c>
      <c r="F138" s="47">
        <f>VLOOKUP($C138,'data dump - 21 budget'!$A:$F,4,FALSE)</f>
        <v>0</v>
      </c>
      <c r="G138" s="47">
        <f>VLOOKUP($C138,'data dump - 21 budget'!$A:$F,5,FALSE)</f>
        <v>0</v>
      </c>
      <c r="H138" s="47">
        <f t="shared" si="4"/>
        <v>0</v>
      </c>
      <c r="I138" s="54">
        <f>VLOOKUP(B138,'data dump - 21 carry-forward'!B:J,9,FALSE)</f>
        <v>0</v>
      </c>
      <c r="J138" s="54">
        <f t="shared" si="3"/>
        <v>0</v>
      </c>
    </row>
    <row r="139" spans="1:10">
      <c r="A139" s="50">
        <v>654</v>
      </c>
      <c r="B139" s="50">
        <v>116</v>
      </c>
      <c r="C139" s="46" t="s">
        <v>163</v>
      </c>
      <c r="D139" s="47">
        <f>VLOOKUP($C139,'data dump - 21 budget'!$A:$F,2,FALSE)</f>
        <v>0</v>
      </c>
      <c r="E139" s="47">
        <f>VLOOKUP($C139,'data dump - 21 budget'!$A:$F,3,FALSE)</f>
        <v>350820.40006940172</v>
      </c>
      <c r="F139" s="47">
        <f>VLOOKUP($C139,'data dump - 21 budget'!$A:$F,4,FALSE)</f>
        <v>0</v>
      </c>
      <c r="G139" s="47">
        <f>VLOOKUP($C139,'data dump - 21 budget'!$A:$F,5,FALSE)</f>
        <v>0</v>
      </c>
      <c r="H139" s="47">
        <f t="shared" si="4"/>
        <v>350820.40006940172</v>
      </c>
      <c r="I139" s="54">
        <f>VLOOKUP(B139,'data dump - 21 carry-forward'!B:J,9,FALSE)</f>
        <v>-4527.1488316701143</v>
      </c>
      <c r="J139" s="54">
        <f t="shared" ref="J139:J202" si="6">SUM(H139:I139)</f>
        <v>346293.2512377316</v>
      </c>
    </row>
    <row r="140" spans="1:10">
      <c r="A140" s="50">
        <v>654</v>
      </c>
      <c r="B140" s="50">
        <v>117</v>
      </c>
      <c r="C140" s="46" t="s">
        <v>164</v>
      </c>
      <c r="D140" s="47">
        <f>VLOOKUP($C140,'data dump - 21 budget'!$A:$F,2,FALSE)</f>
        <v>0</v>
      </c>
      <c r="E140" s="47">
        <f>VLOOKUP($C140,'data dump - 21 budget'!$A:$F,3,FALSE)</f>
        <v>0</v>
      </c>
      <c r="F140" s="47">
        <f>VLOOKUP($C140,'data dump - 21 budget'!$A:$F,4,FALSE)</f>
        <v>0</v>
      </c>
      <c r="G140" s="47">
        <f>VLOOKUP($C140,'data dump - 21 budget'!$A:$F,5,FALSE)</f>
        <v>0</v>
      </c>
      <c r="H140" s="47">
        <f t="shared" si="4"/>
        <v>0</v>
      </c>
      <c r="I140" s="54">
        <f>VLOOKUP(B140,'data dump - 21 carry-forward'!B:J,9,FALSE)</f>
        <v>0</v>
      </c>
      <c r="J140" s="54">
        <f t="shared" si="6"/>
        <v>0</v>
      </c>
    </row>
    <row r="141" spans="1:10">
      <c r="A141" s="50">
        <v>440</v>
      </c>
      <c r="B141" s="50">
        <v>118</v>
      </c>
      <c r="C141" s="46" t="s">
        <v>165</v>
      </c>
      <c r="D141" s="47">
        <f>VLOOKUP($C141,'data dump - 21 budget'!$A:$F,2,FALSE)</f>
        <v>0</v>
      </c>
      <c r="E141" s="47">
        <f>VLOOKUP($C141,'data dump - 21 budget'!$A:$F,3,FALSE)</f>
        <v>0</v>
      </c>
      <c r="F141" s="47">
        <f>VLOOKUP($C141,'data dump - 21 budget'!$A:$F,4,FALSE)</f>
        <v>0</v>
      </c>
      <c r="G141" s="47">
        <f>VLOOKUP($C141,'data dump - 21 budget'!$A:$F,5,FALSE)</f>
        <v>0</v>
      </c>
      <c r="H141" s="47">
        <f t="shared" si="4"/>
        <v>0</v>
      </c>
      <c r="I141" s="54">
        <f>VLOOKUP(B141,'data dump - 21 carry-forward'!B:J,9,FALSE)</f>
        <v>0</v>
      </c>
      <c r="J141" s="54">
        <f t="shared" si="6"/>
        <v>0</v>
      </c>
    </row>
    <row r="142" spans="1:10">
      <c r="A142" s="50">
        <v>440</v>
      </c>
      <c r="B142" s="50">
        <v>119</v>
      </c>
      <c r="C142" s="46" t="s">
        <v>166</v>
      </c>
      <c r="D142" s="47">
        <f>VLOOKUP($C142,'data dump - 21 budget'!$A:$F,2,FALSE)</f>
        <v>0</v>
      </c>
      <c r="E142" s="47">
        <f>VLOOKUP($C142,'data dump - 21 budget'!$A:$F,3,FALSE)</f>
        <v>5364929.2069910653</v>
      </c>
      <c r="F142" s="47">
        <f>VLOOKUP($C142,'data dump - 21 budget'!$A:$F,4,FALSE)</f>
        <v>0</v>
      </c>
      <c r="G142" s="47">
        <f>VLOOKUP($C142,'data dump - 21 budget'!$A:$F,5,FALSE)</f>
        <v>0</v>
      </c>
      <c r="H142" s="47">
        <f t="shared" si="4"/>
        <v>5364929.2069910653</v>
      </c>
      <c r="I142" s="54">
        <f>VLOOKUP(B142,'data dump - 21 carry-forward'!B:J,9,FALSE)</f>
        <v>14979.682448607869</v>
      </c>
      <c r="J142" s="54">
        <f t="shared" si="6"/>
        <v>5379908.8894396732</v>
      </c>
    </row>
    <row r="143" spans="1:10">
      <c r="A143" s="50">
        <v>440</v>
      </c>
      <c r="B143" s="50">
        <v>120</v>
      </c>
      <c r="C143" s="46" t="s">
        <v>167</v>
      </c>
      <c r="D143" s="47">
        <f>VLOOKUP($C143,'data dump - 21 budget'!$A:$F,2,FALSE)</f>
        <v>0</v>
      </c>
      <c r="E143" s="47">
        <f>VLOOKUP($C143,'data dump - 21 budget'!$A:$F,3,FALSE)</f>
        <v>21254.181489213013</v>
      </c>
      <c r="F143" s="47">
        <f>VLOOKUP($C143,'data dump - 21 budget'!$A:$F,4,FALSE)</f>
        <v>0</v>
      </c>
      <c r="G143" s="47">
        <f>VLOOKUP($C143,'data dump - 21 budget'!$A:$F,5,FALSE)</f>
        <v>0</v>
      </c>
      <c r="H143" s="47">
        <f t="shared" si="4"/>
        <v>21254.181489213013</v>
      </c>
      <c r="I143" s="54">
        <f>VLOOKUP(B143,'data dump - 21 carry-forward'!B:J,9,FALSE)</f>
        <v>-5368.8140768101548</v>
      </c>
      <c r="J143" s="54">
        <f t="shared" si="6"/>
        <v>15885.367412402858</v>
      </c>
    </row>
    <row r="144" spans="1:10">
      <c r="A144" s="50">
        <v>440</v>
      </c>
      <c r="B144" s="50">
        <v>121</v>
      </c>
      <c r="C144" s="46" t="s">
        <v>168</v>
      </c>
      <c r="D144" s="47">
        <f>VLOOKUP($C144,'data dump - 21 budget'!$A:$F,2,FALSE)</f>
        <v>0</v>
      </c>
      <c r="E144" s="47">
        <f>VLOOKUP($C144,'data dump - 21 budget'!$A:$F,3,FALSE)</f>
        <v>0</v>
      </c>
      <c r="F144" s="47">
        <f>VLOOKUP($C144,'data dump - 21 budget'!$A:$F,4,FALSE)</f>
        <v>0</v>
      </c>
      <c r="G144" s="47">
        <f>VLOOKUP($C144,'data dump - 21 budget'!$A:$F,5,FALSE)</f>
        <v>0</v>
      </c>
      <c r="H144" s="47">
        <f t="shared" si="4"/>
        <v>0</v>
      </c>
      <c r="I144" s="54">
        <f>VLOOKUP(B144,'data dump - 21 carry-forward'!B:J,9,FALSE)</f>
        <v>0</v>
      </c>
      <c r="J144" s="54">
        <f t="shared" si="6"/>
        <v>0</v>
      </c>
    </row>
    <row r="145" spans="1:10">
      <c r="A145" s="50">
        <v>652</v>
      </c>
      <c r="B145" s="50">
        <v>122</v>
      </c>
      <c r="C145" s="46" t="s">
        <v>169</v>
      </c>
      <c r="D145" s="47">
        <f>VLOOKUP($C145,'data dump - 21 budget'!$A:$F,2,FALSE)</f>
        <v>0</v>
      </c>
      <c r="E145" s="47">
        <f>VLOOKUP($C145,'data dump - 21 budget'!$A:$F,3,FALSE)</f>
        <v>261433.65548859932</v>
      </c>
      <c r="F145" s="47">
        <f>VLOOKUP($C145,'data dump - 21 budget'!$A:$F,4,FALSE)</f>
        <v>0</v>
      </c>
      <c r="G145" s="47">
        <f>VLOOKUP($C145,'data dump - 21 budget'!$A:$F,5,FALSE)</f>
        <v>0</v>
      </c>
      <c r="H145" s="47">
        <f t="shared" si="4"/>
        <v>261433.65548859932</v>
      </c>
      <c r="I145" s="54">
        <f>VLOOKUP(B145,'data dump - 21 carry-forward'!B:J,9,FALSE)</f>
        <v>115190.23634313296</v>
      </c>
      <c r="J145" s="54">
        <f t="shared" si="6"/>
        <v>376623.8918317323</v>
      </c>
    </row>
    <row r="146" spans="1:10">
      <c r="A146" s="50">
        <v>653</v>
      </c>
      <c r="B146" s="50">
        <v>123</v>
      </c>
      <c r="C146" s="46" t="s">
        <v>170</v>
      </c>
      <c r="D146" s="47">
        <f>VLOOKUP($C146,'data dump - 21 budget'!$A:$F,2,FALSE)</f>
        <v>0</v>
      </c>
      <c r="E146" s="47">
        <f>VLOOKUP($C146,'data dump - 21 budget'!$A:$F,3,FALSE)</f>
        <v>25831.866287441982</v>
      </c>
      <c r="F146" s="47">
        <f>VLOOKUP($C146,'data dump - 21 budget'!$A:$F,4,FALSE)</f>
        <v>0</v>
      </c>
      <c r="G146" s="47">
        <f>VLOOKUP($C146,'data dump - 21 budget'!$A:$F,5,FALSE)</f>
        <v>0</v>
      </c>
      <c r="H146" s="47">
        <f t="shared" si="4"/>
        <v>25831.866287441982</v>
      </c>
      <c r="I146" s="54">
        <f>VLOOKUP(B146,'data dump - 21 carry-forward'!B:J,9,FALSE)</f>
        <v>1257.4569602004412</v>
      </c>
      <c r="J146" s="54">
        <f t="shared" si="6"/>
        <v>27089.323247642424</v>
      </c>
    </row>
    <row r="147" spans="1:10">
      <c r="A147" s="50">
        <v>650</v>
      </c>
      <c r="B147" s="50">
        <v>124</v>
      </c>
      <c r="C147" s="46" t="s">
        <v>171</v>
      </c>
      <c r="D147" s="47">
        <f>VLOOKUP($C147,'data dump - 21 budget'!$A:$F,2,FALSE)</f>
        <v>0</v>
      </c>
      <c r="E147" s="47">
        <f>VLOOKUP($C147,'data dump - 21 budget'!$A:$F,3,FALSE)</f>
        <v>0</v>
      </c>
      <c r="F147" s="47">
        <f>VLOOKUP($C147,'data dump - 21 budget'!$A:$F,4,FALSE)</f>
        <v>0</v>
      </c>
      <c r="G147" s="47">
        <f>VLOOKUP($C147,'data dump - 21 budget'!$A:$F,5,FALSE)</f>
        <v>0</v>
      </c>
      <c r="H147" s="47">
        <f t="shared" si="4"/>
        <v>0</v>
      </c>
      <c r="I147" s="54">
        <f>VLOOKUP(B147,'data dump - 21 carry-forward'!B:J,9,FALSE)</f>
        <v>0</v>
      </c>
      <c r="J147" s="54">
        <f t="shared" si="6"/>
        <v>0</v>
      </c>
    </row>
    <row r="148" spans="1:10">
      <c r="A148" s="50">
        <v>440</v>
      </c>
      <c r="B148" s="50">
        <v>125</v>
      </c>
      <c r="C148" s="46" t="s">
        <v>172</v>
      </c>
      <c r="D148" s="47">
        <f>VLOOKUP($C148,'data dump - 21 budget'!$A:$F,2,FALSE)</f>
        <v>0</v>
      </c>
      <c r="E148" s="47">
        <f>VLOOKUP($C148,'data dump - 21 budget'!$A:$F,3,FALSE)</f>
        <v>0</v>
      </c>
      <c r="F148" s="47">
        <f>VLOOKUP($C148,'data dump - 21 budget'!$A:$F,4,FALSE)</f>
        <v>0</v>
      </c>
      <c r="G148" s="47">
        <f>VLOOKUP($C148,'data dump - 21 budget'!$A:$F,5,FALSE)</f>
        <v>0</v>
      </c>
      <c r="H148" s="47">
        <f t="shared" si="4"/>
        <v>0</v>
      </c>
      <c r="I148" s="54">
        <f>VLOOKUP(B148,'data dump - 21 carry-forward'!B:J,9,FALSE)</f>
        <v>0</v>
      </c>
      <c r="J148" s="54">
        <f t="shared" si="6"/>
        <v>0</v>
      </c>
    </row>
    <row r="149" spans="1:10">
      <c r="A149" s="50">
        <v>650</v>
      </c>
      <c r="B149" s="50">
        <v>126</v>
      </c>
      <c r="C149" s="46" t="s">
        <v>173</v>
      </c>
      <c r="D149" s="47">
        <f>VLOOKUP($C149,'data dump - 21 budget'!$A:$F,2,FALSE)</f>
        <v>0</v>
      </c>
      <c r="E149" s="47">
        <f>VLOOKUP($C149,'data dump - 21 budget'!$A:$F,3,FALSE)</f>
        <v>0</v>
      </c>
      <c r="F149" s="47">
        <f>VLOOKUP($C149,'data dump - 21 budget'!$A:$F,4,FALSE)</f>
        <v>0</v>
      </c>
      <c r="G149" s="47">
        <f>VLOOKUP($C149,'data dump - 21 budget'!$A:$F,5,FALSE)</f>
        <v>0</v>
      </c>
      <c r="H149" s="47">
        <f t="shared" si="4"/>
        <v>0</v>
      </c>
      <c r="I149" s="54">
        <f>VLOOKUP(B149,'data dump - 21 carry-forward'!B:J,9,FALSE)</f>
        <v>0</v>
      </c>
      <c r="J149" s="54">
        <f t="shared" si="6"/>
        <v>0</v>
      </c>
    </row>
    <row r="150" spans="1:10">
      <c r="A150" s="50">
        <v>230</v>
      </c>
      <c r="B150" s="50">
        <v>127</v>
      </c>
      <c r="C150" s="46" t="s">
        <v>174</v>
      </c>
      <c r="D150" s="47">
        <f>VLOOKUP($C150,'data dump - 21 budget'!$A:$F,2,FALSE)</f>
        <v>0</v>
      </c>
      <c r="E150" s="47">
        <f>VLOOKUP($C150,'data dump - 21 budget'!$A:$F,3,FALSE)</f>
        <v>43754.360024097805</v>
      </c>
      <c r="F150" s="47">
        <f>VLOOKUP($C150,'data dump - 21 budget'!$A:$F,4,FALSE)</f>
        <v>0</v>
      </c>
      <c r="G150" s="47">
        <f>VLOOKUP($C150,'data dump - 21 budget'!$A:$F,5,FALSE)</f>
        <v>0</v>
      </c>
      <c r="H150" s="47">
        <f t="shared" si="4"/>
        <v>43754.360024097805</v>
      </c>
      <c r="I150" s="54">
        <f>VLOOKUP(B150,'data dump - 21 carry-forward'!B:J,9,FALSE)</f>
        <v>963.75523575447005</v>
      </c>
      <c r="J150" s="54">
        <f t="shared" si="6"/>
        <v>44718.115259852275</v>
      </c>
    </row>
    <row r="151" spans="1:10">
      <c r="A151" s="50">
        <v>650</v>
      </c>
      <c r="B151" s="50">
        <v>128</v>
      </c>
      <c r="C151" s="46" t="s">
        <v>175</v>
      </c>
      <c r="D151" s="47">
        <f>VLOOKUP($C151,'data dump - 21 budget'!$A:$F,2,FALSE)</f>
        <v>0</v>
      </c>
      <c r="E151" s="47">
        <f>VLOOKUP($C151,'data dump - 21 budget'!$A:$F,3,FALSE)</f>
        <v>0</v>
      </c>
      <c r="F151" s="47">
        <f>VLOOKUP($C151,'data dump - 21 budget'!$A:$F,4,FALSE)</f>
        <v>0</v>
      </c>
      <c r="G151" s="47">
        <f>VLOOKUP($C151,'data dump - 21 budget'!$A:$F,5,FALSE)</f>
        <v>0</v>
      </c>
      <c r="H151" s="47">
        <f t="shared" ref="H151:H215" si="7">SUM(D151:G151)</f>
        <v>0</v>
      </c>
      <c r="I151" s="54">
        <f>VLOOKUP(B151,'data dump - 21 carry-forward'!B:J,9,FALSE)</f>
        <v>0</v>
      </c>
      <c r="J151" s="54">
        <f t="shared" si="6"/>
        <v>0</v>
      </c>
    </row>
    <row r="152" spans="1:10">
      <c r="A152" s="50">
        <v>660</v>
      </c>
      <c r="B152" s="50">
        <v>129</v>
      </c>
      <c r="C152" s="46" t="s">
        <v>176</v>
      </c>
      <c r="D152" s="47">
        <f>VLOOKUP($C152,'data dump - 21 budget'!$A:$F,2,FALSE)</f>
        <v>0</v>
      </c>
      <c r="E152" s="47">
        <f>VLOOKUP($C152,'data dump - 21 budget'!$A:$F,3,FALSE)</f>
        <v>219737.89927908964</v>
      </c>
      <c r="F152" s="47">
        <f>VLOOKUP($C152,'data dump - 21 budget'!$A:$F,4,FALSE)</f>
        <v>0</v>
      </c>
      <c r="G152" s="47">
        <f>VLOOKUP($C152,'data dump - 21 budget'!$A:$F,5,FALSE)</f>
        <v>0</v>
      </c>
      <c r="H152" s="47">
        <f t="shared" si="7"/>
        <v>219737.89927908964</v>
      </c>
      <c r="I152" s="54">
        <f>VLOOKUP(B152,'data dump - 21 carry-forward'!B:J,9,FALSE)</f>
        <v>135595.63423216747</v>
      </c>
      <c r="J152" s="54">
        <f t="shared" si="6"/>
        <v>355333.53351125715</v>
      </c>
    </row>
    <row r="153" spans="1:10">
      <c r="A153" s="50">
        <v>743</v>
      </c>
      <c r="B153" s="50">
        <v>130</v>
      </c>
      <c r="C153" s="46" t="s">
        <v>177</v>
      </c>
      <c r="D153" s="47">
        <f>VLOOKUP($C153,'data dump - 21 budget'!$A:$F,2,FALSE)</f>
        <v>0</v>
      </c>
      <c r="E153" s="47">
        <f>VLOOKUP($C153,'data dump - 21 budget'!$A:$F,3,FALSE)</f>
        <v>0</v>
      </c>
      <c r="F153" s="47">
        <f>VLOOKUP($C153,'data dump - 21 budget'!$A:$F,4,FALSE)</f>
        <v>0</v>
      </c>
      <c r="G153" s="47">
        <f>VLOOKUP($C153,'data dump - 21 budget'!$A:$F,5,FALSE)</f>
        <v>0</v>
      </c>
      <c r="H153" s="47">
        <f t="shared" si="7"/>
        <v>0</v>
      </c>
      <c r="I153" s="54">
        <f>VLOOKUP(B153,'data dump - 21 carry-forward'!B:J,9,FALSE)</f>
        <v>0</v>
      </c>
      <c r="J153" s="54">
        <f t="shared" si="6"/>
        <v>0</v>
      </c>
    </row>
    <row r="154" spans="1:10">
      <c r="A154" s="50">
        <v>741</v>
      </c>
      <c r="B154" s="50">
        <v>131</v>
      </c>
      <c r="C154" s="46" t="s">
        <v>178</v>
      </c>
      <c r="D154" s="47">
        <f>VLOOKUP($C154,'data dump - 21 budget'!$A:$F,2,FALSE)</f>
        <v>0</v>
      </c>
      <c r="E154" s="47">
        <f>VLOOKUP($C154,'data dump - 21 budget'!$A:$F,3,FALSE)</f>
        <v>656839.08027921326</v>
      </c>
      <c r="F154" s="47">
        <f>VLOOKUP($C154,'data dump - 21 budget'!$A:$F,4,FALSE)</f>
        <v>0</v>
      </c>
      <c r="G154" s="47">
        <f>VLOOKUP($C154,'data dump - 21 budget'!$A:$F,5,FALSE)</f>
        <v>0</v>
      </c>
      <c r="H154" s="47">
        <f t="shared" si="7"/>
        <v>656839.08027921326</v>
      </c>
      <c r="I154" s="54">
        <f>VLOOKUP(B154,'data dump - 21 carry-forward'!B:J,9,FALSE)</f>
        <v>44477.399517558399</v>
      </c>
      <c r="J154" s="54">
        <f t="shared" si="6"/>
        <v>701316.47979677166</v>
      </c>
    </row>
    <row r="155" spans="1:10">
      <c r="A155" s="50">
        <v>754</v>
      </c>
      <c r="B155" s="50">
        <v>132</v>
      </c>
      <c r="C155" s="46" t="s">
        <v>179</v>
      </c>
      <c r="D155" s="47">
        <f>VLOOKUP($C155,'data dump - 21 budget'!$A:$F,2,FALSE)</f>
        <v>0</v>
      </c>
      <c r="E155" s="47">
        <f>VLOOKUP($C155,'data dump - 21 budget'!$A:$F,3,FALSE)</f>
        <v>89910.424498548498</v>
      </c>
      <c r="F155" s="47">
        <f>VLOOKUP($C155,'data dump - 21 budget'!$A:$F,4,FALSE)</f>
        <v>0</v>
      </c>
      <c r="G155" s="47">
        <f>VLOOKUP($C155,'data dump - 21 budget'!$A:$F,5,FALSE)</f>
        <v>0</v>
      </c>
      <c r="H155" s="47">
        <f t="shared" si="7"/>
        <v>89910.424498548498</v>
      </c>
      <c r="I155" s="54">
        <f>VLOOKUP(B155,'data dump - 21 carry-forward'!B:J,9,FALSE)</f>
        <v>-4910.0292986467102</v>
      </c>
      <c r="J155" s="54">
        <f t="shared" si="6"/>
        <v>85000.395199901788</v>
      </c>
    </row>
    <row r="156" spans="1:10">
      <c r="A156" s="50">
        <v>54</v>
      </c>
      <c r="B156" s="50">
        <v>133</v>
      </c>
      <c r="C156" s="46" t="s">
        <v>180</v>
      </c>
      <c r="D156" s="47">
        <f>VLOOKUP($C156,'data dump - 21 budget'!$A:$F,2,FALSE)</f>
        <v>0</v>
      </c>
      <c r="E156" s="47">
        <f>VLOOKUP($C156,'data dump - 21 budget'!$A:$F,3,FALSE)</f>
        <v>22662.699888668078</v>
      </c>
      <c r="F156" s="47">
        <f>VLOOKUP($C156,'data dump - 21 budget'!$A:$F,4,FALSE)</f>
        <v>0</v>
      </c>
      <c r="G156" s="47">
        <f>VLOOKUP($C156,'data dump - 21 budget'!$A:$F,5,FALSE)</f>
        <v>0</v>
      </c>
      <c r="H156" s="47">
        <f t="shared" si="7"/>
        <v>22662.699888668078</v>
      </c>
      <c r="I156" s="54">
        <f>VLOOKUP(B156,'data dump - 21 carry-forward'!B:J,9,FALSE)</f>
        <v>15758.369116968308</v>
      </c>
      <c r="J156" s="54">
        <f t="shared" si="6"/>
        <v>38421.069005636382</v>
      </c>
    </row>
    <row r="157" spans="1:10">
      <c r="A157" s="50">
        <v>656</v>
      </c>
      <c r="B157" s="50">
        <v>134</v>
      </c>
      <c r="C157" s="46" t="s">
        <v>181</v>
      </c>
      <c r="D157" s="47">
        <f>VLOOKUP($C157,'data dump - 21 budget'!$A:$F,2,FALSE)</f>
        <v>0</v>
      </c>
      <c r="E157" s="47">
        <f>VLOOKUP($C157,'data dump - 21 budget'!$A:$F,3,FALSE)</f>
        <v>17552.306208593924</v>
      </c>
      <c r="F157" s="47">
        <f>VLOOKUP($C157,'data dump - 21 budget'!$A:$F,4,FALSE)</f>
        <v>0</v>
      </c>
      <c r="G157" s="47">
        <f>VLOOKUP($C157,'data dump - 21 budget'!$A:$F,5,FALSE)</f>
        <v>0</v>
      </c>
      <c r="H157" s="47">
        <f t="shared" si="7"/>
        <v>17552.306208593924</v>
      </c>
      <c r="I157" s="54">
        <f>VLOOKUP(B157,'data dump - 21 carry-forward'!B:J,9,FALSE)</f>
        <v>12667.635679950487</v>
      </c>
      <c r="J157" s="54">
        <f t="shared" si="6"/>
        <v>30219.94188854441</v>
      </c>
    </row>
    <row r="158" spans="1:10">
      <c r="A158" s="50">
        <v>741</v>
      </c>
      <c r="B158" s="50">
        <v>135</v>
      </c>
      <c r="C158" s="46" t="s">
        <v>182</v>
      </c>
      <c r="D158" s="47">
        <f>VLOOKUP($C158,'data dump - 21 budget'!$A:$F,2,FALSE)</f>
        <v>0</v>
      </c>
      <c r="E158" s="47">
        <f>VLOOKUP($C158,'data dump - 21 budget'!$A:$F,3,FALSE)</f>
        <v>0</v>
      </c>
      <c r="F158" s="47">
        <f>VLOOKUP($C158,'data dump - 21 budget'!$A:$F,4,FALSE)</f>
        <v>0</v>
      </c>
      <c r="G158" s="47">
        <f>VLOOKUP($C158,'data dump - 21 budget'!$A:$F,5,FALSE)</f>
        <v>0</v>
      </c>
      <c r="H158" s="47">
        <f t="shared" si="7"/>
        <v>0</v>
      </c>
      <c r="I158" s="54">
        <f>VLOOKUP(B158,'data dump - 21 carry-forward'!B:J,9,FALSE)</f>
        <v>0</v>
      </c>
      <c r="J158" s="54">
        <f t="shared" si="6"/>
        <v>0</v>
      </c>
    </row>
    <row r="159" spans="1:10">
      <c r="A159" s="50">
        <v>741</v>
      </c>
      <c r="B159" s="50">
        <v>136</v>
      </c>
      <c r="C159" s="46" t="s">
        <v>183</v>
      </c>
      <c r="D159" s="47">
        <f>VLOOKUP($C159,'data dump - 21 budget'!$A:$F,2,FALSE)</f>
        <v>0</v>
      </c>
      <c r="E159" s="47">
        <f>VLOOKUP($C159,'data dump - 21 budget'!$A:$F,3,FALSE)</f>
        <v>0</v>
      </c>
      <c r="F159" s="47">
        <f>VLOOKUP($C159,'data dump - 21 budget'!$A:$F,4,FALSE)</f>
        <v>0</v>
      </c>
      <c r="G159" s="47">
        <f>VLOOKUP($C159,'data dump - 21 budget'!$A:$F,5,FALSE)</f>
        <v>0</v>
      </c>
      <c r="H159" s="47">
        <f t="shared" si="7"/>
        <v>0</v>
      </c>
      <c r="I159" s="54">
        <f>VLOOKUP(B159,'data dump - 21 carry-forward'!B:J,9,FALSE)</f>
        <v>0</v>
      </c>
      <c r="J159" s="54">
        <f t="shared" si="6"/>
        <v>0</v>
      </c>
    </row>
    <row r="160" spans="1:10">
      <c r="A160" s="50">
        <v>748</v>
      </c>
      <c r="B160" s="50">
        <v>137</v>
      </c>
      <c r="C160" s="46" t="s">
        <v>184</v>
      </c>
      <c r="D160" s="47">
        <f>VLOOKUP($C160,'data dump - 21 budget'!$A:$F,2,FALSE)</f>
        <v>0</v>
      </c>
      <c r="E160" s="47">
        <f>VLOOKUP($C160,'data dump - 21 budget'!$A:$F,3,FALSE)</f>
        <v>157943.66898504811</v>
      </c>
      <c r="F160" s="47">
        <f>VLOOKUP($C160,'data dump - 21 budget'!$A:$F,4,FALSE)</f>
        <v>0</v>
      </c>
      <c r="G160" s="47">
        <f>VLOOKUP($C160,'data dump - 21 budget'!$A:$F,5,FALSE)</f>
        <v>0</v>
      </c>
      <c r="H160" s="47">
        <f t="shared" si="7"/>
        <v>157943.66898504811</v>
      </c>
      <c r="I160" s="54">
        <f>VLOOKUP(B160,'data dump - 21 carry-forward'!B:J,9,FALSE)</f>
        <v>-151181.12233769079</v>
      </c>
      <c r="J160" s="54">
        <f t="shared" si="6"/>
        <v>6762.5466473573179</v>
      </c>
    </row>
    <row r="161" spans="1:10">
      <c r="A161" s="50">
        <v>748</v>
      </c>
      <c r="B161" s="50">
        <v>138</v>
      </c>
      <c r="C161" s="46" t="s">
        <v>185</v>
      </c>
      <c r="D161" s="47">
        <f>VLOOKUP($C161,'data dump - 21 budget'!$A:$F,2,FALSE)</f>
        <v>0</v>
      </c>
      <c r="E161" s="47">
        <f>VLOOKUP($C161,'data dump - 21 budget'!$A:$F,3,FALSE)</f>
        <v>426167.10547614872</v>
      </c>
      <c r="F161" s="47">
        <f>VLOOKUP($C161,'data dump - 21 budget'!$A:$F,4,FALSE)</f>
        <v>0</v>
      </c>
      <c r="G161" s="47">
        <f>VLOOKUP($C161,'data dump - 21 budget'!$A:$F,5,FALSE)</f>
        <v>0</v>
      </c>
      <c r="H161" s="47">
        <f t="shared" si="7"/>
        <v>426167.10547614872</v>
      </c>
      <c r="I161" s="54">
        <f>VLOOKUP(B161,'data dump - 21 carry-forward'!B:J,9,FALSE)</f>
        <v>54029.611257285113</v>
      </c>
      <c r="J161" s="54">
        <f t="shared" si="6"/>
        <v>480196.71673343383</v>
      </c>
    </row>
    <row r="162" spans="1:10">
      <c r="A162" s="50">
        <v>741</v>
      </c>
      <c r="B162" s="50">
        <v>139</v>
      </c>
      <c r="C162" s="46" t="s">
        <v>186</v>
      </c>
      <c r="D162" s="47">
        <f>VLOOKUP($C162,'data dump - 21 budget'!$A:$F,2,FALSE)</f>
        <v>0</v>
      </c>
      <c r="E162" s="47">
        <f>VLOOKUP($C162,'data dump - 21 budget'!$A:$F,3,FALSE)</f>
        <v>0</v>
      </c>
      <c r="F162" s="47">
        <f>VLOOKUP($C162,'data dump - 21 budget'!$A:$F,4,FALSE)</f>
        <v>0</v>
      </c>
      <c r="G162" s="47">
        <f>VLOOKUP($C162,'data dump - 21 budget'!$A:$F,5,FALSE)</f>
        <v>0</v>
      </c>
      <c r="H162" s="47">
        <f t="shared" si="7"/>
        <v>0</v>
      </c>
      <c r="I162" s="54">
        <f>VLOOKUP(B162,'data dump - 21 carry-forward'!B:J,9,FALSE)</f>
        <v>0</v>
      </c>
      <c r="J162" s="54">
        <f t="shared" si="6"/>
        <v>0</v>
      </c>
    </row>
    <row r="163" spans="1:10">
      <c r="A163" s="50">
        <v>741</v>
      </c>
      <c r="B163" s="50">
        <v>140</v>
      </c>
      <c r="C163" s="46" t="s">
        <v>187</v>
      </c>
      <c r="D163" s="47">
        <f>VLOOKUP($C163,'data dump - 21 budget'!$A:$F,2,FALSE)</f>
        <v>0</v>
      </c>
      <c r="E163" s="47">
        <f>VLOOKUP($C163,'data dump - 21 budget'!$A:$F,3,FALSE)</f>
        <v>0</v>
      </c>
      <c r="F163" s="47">
        <f>VLOOKUP($C163,'data dump - 21 budget'!$A:$F,4,FALSE)</f>
        <v>0</v>
      </c>
      <c r="G163" s="47">
        <f>VLOOKUP($C163,'data dump - 21 budget'!$A:$F,5,FALSE)</f>
        <v>0</v>
      </c>
      <c r="H163" s="47">
        <f t="shared" si="7"/>
        <v>0</v>
      </c>
      <c r="I163" s="54">
        <f>VLOOKUP(B163,'data dump - 21 carry-forward'!B:J,9,FALSE)</f>
        <v>0</v>
      </c>
      <c r="J163" s="54">
        <f t="shared" si="6"/>
        <v>0</v>
      </c>
    </row>
    <row r="164" spans="1:10">
      <c r="A164" s="50">
        <v>741</v>
      </c>
      <c r="B164" s="50">
        <v>141</v>
      </c>
      <c r="C164" s="46" t="s">
        <v>188</v>
      </c>
      <c r="D164" s="47">
        <f>VLOOKUP($C164,'data dump - 21 budget'!$A:$F,2,FALSE)</f>
        <v>0</v>
      </c>
      <c r="E164" s="47">
        <f>VLOOKUP($C164,'data dump - 21 budget'!$A:$F,3,FALSE)</f>
        <v>0</v>
      </c>
      <c r="F164" s="47">
        <f>VLOOKUP($C164,'data dump - 21 budget'!$A:$F,4,FALSE)</f>
        <v>0</v>
      </c>
      <c r="G164" s="47">
        <f>VLOOKUP($C164,'data dump - 21 budget'!$A:$F,5,FALSE)</f>
        <v>0</v>
      </c>
      <c r="H164" s="47">
        <f t="shared" si="7"/>
        <v>0</v>
      </c>
      <c r="I164" s="54">
        <f>VLOOKUP(B164,'data dump - 21 carry-forward'!B:J,9,FALSE)</f>
        <v>0</v>
      </c>
      <c r="J164" s="54">
        <f t="shared" si="6"/>
        <v>0</v>
      </c>
    </row>
    <row r="165" spans="1:10">
      <c r="A165" s="50">
        <v>755</v>
      </c>
      <c r="B165" s="50">
        <v>142</v>
      </c>
      <c r="C165" s="46" t="s">
        <v>189</v>
      </c>
      <c r="D165" s="47">
        <f>VLOOKUP($C165,'data dump - 21 budget'!$A:$F,2,FALSE)</f>
        <v>0</v>
      </c>
      <c r="E165" s="47">
        <f>VLOOKUP($C165,'data dump - 21 budget'!$A:$F,3,FALSE)</f>
        <v>139009.93126929633</v>
      </c>
      <c r="F165" s="47">
        <f>VLOOKUP($C165,'data dump - 21 budget'!$A:$F,4,FALSE)</f>
        <v>0</v>
      </c>
      <c r="G165" s="47">
        <f>VLOOKUP($C165,'data dump - 21 budget'!$A:$F,5,FALSE)</f>
        <v>0</v>
      </c>
      <c r="H165" s="47">
        <f t="shared" si="7"/>
        <v>139009.93126929633</v>
      </c>
      <c r="I165" s="54">
        <f>VLOOKUP(B165,'data dump - 21 carry-forward'!B:J,9,FALSE)</f>
        <v>-191711.08758590877</v>
      </c>
      <c r="J165" s="54">
        <f t="shared" si="6"/>
        <v>-52701.15631661244</v>
      </c>
    </row>
    <row r="166" spans="1:10">
      <c r="A166" s="50">
        <v>744</v>
      </c>
      <c r="B166" s="50">
        <v>143</v>
      </c>
      <c r="C166" s="46" t="s">
        <v>190</v>
      </c>
      <c r="D166" s="47">
        <f>VLOOKUP($C166,'data dump - 21 budget'!$A:$F,2,FALSE)</f>
        <v>0</v>
      </c>
      <c r="E166" s="47">
        <f>VLOOKUP($C166,'data dump - 21 budget'!$A:$F,3,FALSE)</f>
        <v>8749.0662119997487</v>
      </c>
      <c r="F166" s="47">
        <f>VLOOKUP($C166,'data dump - 21 budget'!$A:$F,4,FALSE)</f>
        <v>0</v>
      </c>
      <c r="G166" s="47">
        <f>VLOOKUP($C166,'data dump - 21 budget'!$A:$F,5,FALSE)</f>
        <v>0</v>
      </c>
      <c r="H166" s="47">
        <f t="shared" si="7"/>
        <v>8749.0662119997487</v>
      </c>
      <c r="I166" s="54">
        <f>VLOOKUP(B166,'data dump - 21 carry-forward'!B:J,9,FALSE)</f>
        <v>1485.057068139261</v>
      </c>
      <c r="J166" s="54">
        <f t="shared" si="6"/>
        <v>10234.123280139011</v>
      </c>
    </row>
    <row r="167" spans="1:10">
      <c r="A167" s="50">
        <v>752</v>
      </c>
      <c r="B167" s="50">
        <v>144</v>
      </c>
      <c r="C167" s="46" t="s">
        <v>191</v>
      </c>
      <c r="D167" s="47">
        <f>VLOOKUP($C167,'data dump - 21 budget'!$A:$F,2,FALSE)</f>
        <v>0</v>
      </c>
      <c r="E167" s="47">
        <f>VLOOKUP($C167,'data dump - 21 budget'!$A:$F,3,FALSE)</f>
        <v>63256.922478091052</v>
      </c>
      <c r="F167" s="47">
        <f>VLOOKUP($C167,'data dump - 21 budget'!$A:$F,4,FALSE)</f>
        <v>0</v>
      </c>
      <c r="G167" s="47">
        <f>VLOOKUP($C167,'data dump - 21 budget'!$A:$F,5,FALSE)</f>
        <v>0</v>
      </c>
      <c r="H167" s="47">
        <f t="shared" si="7"/>
        <v>63256.922478091052</v>
      </c>
      <c r="I167" s="54">
        <f>VLOOKUP(B167,'data dump - 21 carry-forward'!B:J,9,FALSE)</f>
        <v>-104617.49331974724</v>
      </c>
      <c r="J167" s="54">
        <f t="shared" si="6"/>
        <v>-41360.57084165619</v>
      </c>
    </row>
    <row r="168" spans="1:10">
      <c r="A168" s="50">
        <v>756</v>
      </c>
      <c r="B168" s="50">
        <v>145</v>
      </c>
      <c r="C168" s="46" t="s">
        <v>192</v>
      </c>
      <c r="D168" s="47">
        <f>VLOOKUP($C168,'data dump - 21 budget'!$A:$F,2,FALSE)</f>
        <v>0</v>
      </c>
      <c r="E168" s="47">
        <f>VLOOKUP($C168,'data dump - 21 budget'!$A:$F,3,FALSE)</f>
        <v>56268.504265410142</v>
      </c>
      <c r="F168" s="47">
        <f>VLOOKUP($C168,'data dump - 21 budget'!$A:$F,4,FALSE)</f>
        <v>0</v>
      </c>
      <c r="G168" s="47">
        <f>VLOOKUP($C168,'data dump - 21 budget'!$A:$F,5,FALSE)</f>
        <v>0</v>
      </c>
      <c r="H168" s="47">
        <f t="shared" si="7"/>
        <v>56268.504265410142</v>
      </c>
      <c r="I168" s="54">
        <f>VLOOKUP(B168,'data dump - 21 carry-forward'!B:J,9,FALSE)</f>
        <v>-106507.04371925278</v>
      </c>
      <c r="J168" s="54">
        <f t="shared" si="6"/>
        <v>-50238.539453842634</v>
      </c>
    </row>
    <row r="169" spans="1:10">
      <c r="A169" s="50">
        <v>580</v>
      </c>
      <c r="B169" s="50">
        <v>146</v>
      </c>
      <c r="C169" s="46" t="s">
        <v>193</v>
      </c>
      <c r="D169" s="47">
        <f>VLOOKUP($C169,'data dump - 21 budget'!$A:$F,2,FALSE)</f>
        <v>0</v>
      </c>
      <c r="E169" s="47">
        <f>VLOOKUP($C169,'data dump - 21 budget'!$A:$F,3,FALSE)</f>
        <v>0</v>
      </c>
      <c r="F169" s="47">
        <f>VLOOKUP($C169,'data dump - 21 budget'!$A:$F,4,FALSE)</f>
        <v>0</v>
      </c>
      <c r="G169" s="47">
        <f>VLOOKUP($C169,'data dump - 21 budget'!$A:$F,5,FALSE)</f>
        <v>0</v>
      </c>
      <c r="H169" s="47">
        <f t="shared" si="7"/>
        <v>0</v>
      </c>
      <c r="I169" s="54">
        <f>VLOOKUP(B169,'data dump - 21 carry-forward'!B:J,9,FALSE)</f>
        <v>-60.887816800657006</v>
      </c>
      <c r="J169" s="54">
        <f t="shared" si="6"/>
        <v>-60.887816800657006</v>
      </c>
    </row>
    <row r="170" spans="1:10">
      <c r="A170" s="50">
        <v>751</v>
      </c>
      <c r="B170" s="50">
        <v>147</v>
      </c>
      <c r="C170" s="46" t="s">
        <v>194</v>
      </c>
      <c r="D170" s="47">
        <f>VLOOKUP($C170,'data dump - 21 budget'!$A:$F,2,FALSE)</f>
        <v>0</v>
      </c>
      <c r="E170" s="47">
        <f>VLOOKUP($C170,'data dump - 21 budget'!$A:$F,3,FALSE)</f>
        <v>268981.8694754226</v>
      </c>
      <c r="F170" s="47">
        <f>VLOOKUP($C170,'data dump - 21 budget'!$A:$F,4,FALSE)</f>
        <v>0</v>
      </c>
      <c r="G170" s="47">
        <f>VLOOKUP($C170,'data dump - 21 budget'!$A:$F,5,FALSE)</f>
        <v>0</v>
      </c>
      <c r="H170" s="47">
        <f t="shared" si="7"/>
        <v>268981.8694754226</v>
      </c>
      <c r="I170" s="54">
        <f>VLOOKUP(B170,'data dump - 21 carry-forward'!B:J,9,FALSE)</f>
        <v>-25873.061017575004</v>
      </c>
      <c r="J170" s="54">
        <f t="shared" si="6"/>
        <v>243108.8084578476</v>
      </c>
    </row>
    <row r="171" spans="1:10">
      <c r="A171" s="50">
        <v>749</v>
      </c>
      <c r="B171" s="50">
        <v>148</v>
      </c>
      <c r="C171" s="46" t="s">
        <v>195</v>
      </c>
      <c r="D171" s="47">
        <f>VLOOKUP($C171,'data dump - 21 budget'!$A:$F,2,FALSE)</f>
        <v>0</v>
      </c>
      <c r="E171" s="47">
        <f>VLOOKUP($C171,'data dump - 21 budget'!$A:$F,3,FALSE)</f>
        <v>68620.127152939211</v>
      </c>
      <c r="F171" s="47">
        <f>VLOOKUP($C171,'data dump - 21 budget'!$A:$F,4,FALSE)</f>
        <v>0</v>
      </c>
      <c r="G171" s="47">
        <f>VLOOKUP($C171,'data dump - 21 budget'!$A:$F,5,FALSE)</f>
        <v>0</v>
      </c>
      <c r="H171" s="47">
        <f t="shared" si="7"/>
        <v>68620.127152939211</v>
      </c>
      <c r="I171" s="54">
        <f>VLOOKUP(B171,'data dump - 21 carry-forward'!B:J,9,FALSE)</f>
        <v>-78855.965393903956</v>
      </c>
      <c r="J171" s="54">
        <f t="shared" si="6"/>
        <v>-10235.838240964746</v>
      </c>
    </row>
    <row r="172" spans="1:10">
      <c r="A172" s="50">
        <v>611</v>
      </c>
      <c r="B172" s="50">
        <v>149</v>
      </c>
      <c r="C172" s="46" t="s">
        <v>196</v>
      </c>
      <c r="D172" s="47">
        <f>VLOOKUP($C172,'data dump - 21 budget'!$A:$F,2,FALSE)</f>
        <v>0</v>
      </c>
      <c r="E172" s="47">
        <f>VLOOKUP($C172,'data dump - 21 budget'!$A:$F,3,FALSE)</f>
        <v>1058357.1137648982</v>
      </c>
      <c r="F172" s="47">
        <f>VLOOKUP($C172,'data dump - 21 budget'!$A:$F,4,FALSE)</f>
        <v>0</v>
      </c>
      <c r="G172" s="47">
        <f>VLOOKUP($C172,'data dump - 21 budget'!$A:$F,5,FALSE)</f>
        <v>0</v>
      </c>
      <c r="H172" s="47">
        <f t="shared" si="7"/>
        <v>1058357.1137648982</v>
      </c>
      <c r="I172" s="54">
        <f>VLOOKUP(B172,'data dump - 21 carry-forward'!B:J,9,FALSE)</f>
        <v>-291905.33087430289</v>
      </c>
      <c r="J172" s="54">
        <f t="shared" si="6"/>
        <v>766451.78289059526</v>
      </c>
    </row>
    <row r="173" spans="1:10">
      <c r="A173" s="50">
        <v>611</v>
      </c>
      <c r="B173" s="50">
        <v>150</v>
      </c>
      <c r="C173" s="46" t="s">
        <v>197</v>
      </c>
      <c r="D173" s="47">
        <f>VLOOKUP($C173,'data dump - 21 budget'!$A:$F,2,FALSE)</f>
        <v>0</v>
      </c>
      <c r="E173" s="47">
        <f>VLOOKUP($C173,'data dump - 21 budget'!$A:$F,3,FALSE)</f>
        <v>274146.4369400912</v>
      </c>
      <c r="F173" s="47">
        <f>VLOOKUP($C173,'data dump - 21 budget'!$A:$F,4,FALSE)</f>
        <v>0</v>
      </c>
      <c r="G173" s="47">
        <f>VLOOKUP($C173,'data dump - 21 budget'!$A:$F,5,FALSE)</f>
        <v>0</v>
      </c>
      <c r="H173" s="47">
        <f t="shared" si="7"/>
        <v>274146.4369400912</v>
      </c>
      <c r="I173" s="54">
        <f>VLOOKUP(B173,'data dump - 21 carry-forward'!B:J,9,FALSE)</f>
        <v>121347.88248186534</v>
      </c>
      <c r="J173" s="54">
        <f t="shared" si="6"/>
        <v>395494.31942195655</v>
      </c>
    </row>
    <row r="174" spans="1:10">
      <c r="A174" s="50">
        <v>708</v>
      </c>
      <c r="B174" s="50">
        <v>151</v>
      </c>
      <c r="C174" s="46" t="s">
        <v>198</v>
      </c>
      <c r="D174" s="47">
        <f>VLOOKUP($C174,'data dump - 21 budget'!$A:$F,2,FALSE)</f>
        <v>0</v>
      </c>
      <c r="E174" s="47">
        <f>VLOOKUP($C174,'data dump - 21 budget'!$A:$F,3,FALSE)</f>
        <v>0</v>
      </c>
      <c r="F174" s="47">
        <f>VLOOKUP($C174,'data dump - 21 budget'!$A:$F,4,FALSE)</f>
        <v>0</v>
      </c>
      <c r="G174" s="47">
        <f>VLOOKUP($C174,'data dump - 21 budget'!$A:$F,5,FALSE)</f>
        <v>0</v>
      </c>
      <c r="H174" s="47">
        <f t="shared" si="7"/>
        <v>0</v>
      </c>
      <c r="I174" s="54">
        <f>VLOOKUP(B174,'data dump - 21 carry-forward'!B:J,9,FALSE)</f>
        <v>0</v>
      </c>
      <c r="J174" s="54">
        <f t="shared" si="6"/>
        <v>0</v>
      </c>
    </row>
    <row r="175" spans="1:10">
      <c r="A175" s="50">
        <v>750</v>
      </c>
      <c r="B175" s="50">
        <v>152</v>
      </c>
      <c r="C175" s="46" t="s">
        <v>199</v>
      </c>
      <c r="D175" s="47">
        <f>VLOOKUP($C175,'data dump - 21 budget'!$A:$F,2,FALSE)</f>
        <v>0</v>
      </c>
      <c r="E175" s="47">
        <f>VLOOKUP($C175,'data dump - 21 budget'!$A:$F,3,FALSE)</f>
        <v>420632.35048341833</v>
      </c>
      <c r="F175" s="47">
        <f>VLOOKUP($C175,'data dump - 21 budget'!$A:$F,4,FALSE)</f>
        <v>0</v>
      </c>
      <c r="G175" s="47">
        <f>VLOOKUP($C175,'data dump - 21 budget'!$A:$F,5,FALSE)</f>
        <v>0</v>
      </c>
      <c r="H175" s="47">
        <f t="shared" si="7"/>
        <v>420632.35048341833</v>
      </c>
      <c r="I175" s="54">
        <f>VLOOKUP(B175,'data dump - 21 carry-forward'!B:J,9,FALSE)</f>
        <v>-66598.734851511777</v>
      </c>
      <c r="J175" s="54">
        <f t="shared" si="6"/>
        <v>354033.61563190655</v>
      </c>
    </row>
    <row r="176" spans="1:10">
      <c r="A176" s="50">
        <v>709</v>
      </c>
      <c r="B176" s="50">
        <v>153</v>
      </c>
      <c r="C176" s="46" t="s">
        <v>200</v>
      </c>
      <c r="D176" s="47">
        <f>VLOOKUP($C176,'data dump - 21 budget'!$A:$F,2,FALSE)</f>
        <v>0</v>
      </c>
      <c r="E176" s="47">
        <f>VLOOKUP($C176,'data dump - 21 budget'!$A:$F,3,FALSE)</f>
        <v>20008.18444354122</v>
      </c>
      <c r="F176" s="47">
        <f>VLOOKUP($C176,'data dump - 21 budget'!$A:$F,4,FALSE)</f>
        <v>0</v>
      </c>
      <c r="G176" s="47">
        <f>VLOOKUP($C176,'data dump - 21 budget'!$A:$F,5,FALSE)</f>
        <v>0</v>
      </c>
      <c r="H176" s="47">
        <f t="shared" si="7"/>
        <v>20008.18444354122</v>
      </c>
      <c r="I176" s="54">
        <f>VLOOKUP(B176,'data dump - 21 carry-forward'!B:J,9,FALSE)</f>
        <v>2429.1258642254797</v>
      </c>
      <c r="J176" s="54">
        <f t="shared" si="6"/>
        <v>22437.3103077667</v>
      </c>
    </row>
    <row r="177" spans="1:10">
      <c r="A177" s="50">
        <v>700</v>
      </c>
      <c r="B177" s="50">
        <v>154</v>
      </c>
      <c r="C177" s="46" t="s">
        <v>201</v>
      </c>
      <c r="D177" s="47">
        <f>VLOOKUP($C177,'data dump - 21 budget'!$A:$F,2,FALSE)</f>
        <v>0</v>
      </c>
      <c r="E177" s="47">
        <f>VLOOKUP($C177,'data dump - 21 budget'!$A:$F,3,FALSE)</f>
        <v>57667.993700766143</v>
      </c>
      <c r="F177" s="47">
        <f>VLOOKUP($C177,'data dump - 21 budget'!$A:$F,4,FALSE)</f>
        <v>0</v>
      </c>
      <c r="G177" s="47">
        <f>VLOOKUP($C177,'data dump - 21 budget'!$A:$F,5,FALSE)</f>
        <v>0</v>
      </c>
      <c r="H177" s="47">
        <f t="shared" si="7"/>
        <v>57667.993700766143</v>
      </c>
      <c r="I177" s="54">
        <f>VLOOKUP(B177,'data dump - 21 carry-forward'!B:J,9,FALSE)</f>
        <v>-68316.239320118068</v>
      </c>
      <c r="J177" s="54">
        <f t="shared" si="6"/>
        <v>-10648.245619351925</v>
      </c>
    </row>
    <row r="178" spans="1:10">
      <c r="A178" s="50">
        <v>701</v>
      </c>
      <c r="B178" s="50">
        <v>155</v>
      </c>
      <c r="C178" s="46" t="s">
        <v>202</v>
      </c>
      <c r="D178" s="47">
        <f>VLOOKUP($C178,'data dump - 21 budget'!$A:$F,2,FALSE)</f>
        <v>0</v>
      </c>
      <c r="E178" s="47">
        <f>VLOOKUP($C178,'data dump - 21 budget'!$A:$F,3,FALSE)</f>
        <v>5417.3784594425679</v>
      </c>
      <c r="F178" s="47">
        <f>VLOOKUP($C178,'data dump - 21 budget'!$A:$F,4,FALSE)</f>
        <v>0</v>
      </c>
      <c r="G178" s="47">
        <f>VLOOKUP($C178,'data dump - 21 budget'!$A:$F,5,FALSE)</f>
        <v>0</v>
      </c>
      <c r="H178" s="47">
        <f t="shared" si="7"/>
        <v>5417.3784594425679</v>
      </c>
      <c r="I178" s="54">
        <f>VLOOKUP(B178,'data dump - 21 carry-forward'!B:J,9,FALSE)</f>
        <v>2259.9673589570393</v>
      </c>
      <c r="J178" s="54">
        <f t="shared" si="6"/>
        <v>7677.3458183996072</v>
      </c>
    </row>
    <row r="179" spans="1:10">
      <c r="A179" s="50">
        <v>700</v>
      </c>
      <c r="B179" s="50">
        <v>156</v>
      </c>
      <c r="C179" s="46" t="s">
        <v>203</v>
      </c>
      <c r="D179" s="47">
        <f>VLOOKUP($C179,'data dump - 21 budget'!$A:$F,2,FALSE)</f>
        <v>0</v>
      </c>
      <c r="E179" s="47">
        <f>VLOOKUP($C179,'data dump - 21 budget'!$A:$F,3,FALSE)</f>
        <v>0</v>
      </c>
      <c r="F179" s="47">
        <f>VLOOKUP($C179,'data dump - 21 budget'!$A:$F,4,FALSE)</f>
        <v>0</v>
      </c>
      <c r="G179" s="47">
        <f>VLOOKUP($C179,'data dump - 21 budget'!$A:$F,5,FALSE)</f>
        <v>0</v>
      </c>
      <c r="H179" s="47">
        <f t="shared" si="7"/>
        <v>0</v>
      </c>
      <c r="I179" s="54">
        <f>VLOOKUP(B179,'data dump - 21 carry-forward'!B:J,9,FALSE)</f>
        <v>0</v>
      </c>
      <c r="J179" s="54">
        <f t="shared" si="6"/>
        <v>0</v>
      </c>
    </row>
    <row r="180" spans="1:10">
      <c r="A180" s="50">
        <v>704</v>
      </c>
      <c r="B180" s="50">
        <v>157</v>
      </c>
      <c r="C180" s="46" t="s">
        <v>204</v>
      </c>
      <c r="D180" s="47">
        <f>VLOOKUP($C180,'data dump - 21 budget'!$A:$F,2,FALSE)</f>
        <v>0</v>
      </c>
      <c r="E180" s="47">
        <f>VLOOKUP($C180,'data dump - 21 budget'!$A:$F,3,FALSE)</f>
        <v>17498.132423999497</v>
      </c>
      <c r="F180" s="47">
        <f>VLOOKUP($C180,'data dump - 21 budget'!$A:$F,4,FALSE)</f>
        <v>0</v>
      </c>
      <c r="G180" s="47">
        <f>VLOOKUP($C180,'data dump - 21 budget'!$A:$F,5,FALSE)</f>
        <v>0</v>
      </c>
      <c r="H180" s="47">
        <f t="shared" si="7"/>
        <v>17498.132423999497</v>
      </c>
      <c r="I180" s="54">
        <f>VLOOKUP(B180,'data dump - 21 carry-forward'!B:J,9,FALSE)</f>
        <v>-4260.3141087994991</v>
      </c>
      <c r="J180" s="54">
        <f t="shared" si="6"/>
        <v>13237.818315199998</v>
      </c>
    </row>
    <row r="181" spans="1:10">
      <c r="A181" s="50">
        <v>707</v>
      </c>
      <c r="B181" s="50">
        <v>158</v>
      </c>
      <c r="C181" s="46" t="s">
        <v>205</v>
      </c>
      <c r="D181" s="47">
        <f>VLOOKUP($C181,'data dump - 21 budget'!$A:$F,2,FALSE)</f>
        <v>0</v>
      </c>
      <c r="E181" s="47">
        <f>VLOOKUP($C181,'data dump - 21 budget'!$A:$F,3,FALSE)</f>
        <v>0</v>
      </c>
      <c r="F181" s="47">
        <f>VLOOKUP($C181,'data dump - 21 budget'!$A:$F,4,FALSE)</f>
        <v>0</v>
      </c>
      <c r="G181" s="47">
        <f>VLOOKUP($C181,'data dump - 21 budget'!$A:$F,5,FALSE)</f>
        <v>0</v>
      </c>
      <c r="H181" s="47">
        <f t="shared" si="7"/>
        <v>0</v>
      </c>
      <c r="I181" s="54">
        <f>VLOOKUP(B181,'data dump - 21 carry-forward'!B:J,9,FALSE)</f>
        <v>0</v>
      </c>
      <c r="J181" s="54">
        <f t="shared" si="6"/>
        <v>0</v>
      </c>
    </row>
    <row r="182" spans="1:10">
      <c r="A182" s="50">
        <v>705</v>
      </c>
      <c r="B182" s="50">
        <v>159</v>
      </c>
      <c r="C182" s="46" t="s">
        <v>206</v>
      </c>
      <c r="D182" s="47">
        <f>VLOOKUP($C182,'data dump - 21 budget'!$A:$F,2,FALSE)</f>
        <v>0</v>
      </c>
      <c r="E182" s="47">
        <f>VLOOKUP($C182,'data dump - 21 budget'!$A:$F,3,FALSE)</f>
        <v>578124.57126351283</v>
      </c>
      <c r="F182" s="47">
        <f>VLOOKUP($C182,'data dump - 21 budget'!$A:$F,4,FALSE)</f>
        <v>0</v>
      </c>
      <c r="G182" s="47">
        <f>VLOOKUP($C182,'data dump - 21 budget'!$A:$F,5,FALSE)</f>
        <v>0</v>
      </c>
      <c r="H182" s="47">
        <f t="shared" si="7"/>
        <v>578124.57126351283</v>
      </c>
      <c r="I182" s="54">
        <f>VLOOKUP(B182,'data dump - 21 carry-forward'!B:J,9,FALSE)</f>
        <v>78369.01107779867</v>
      </c>
      <c r="J182" s="54">
        <f t="shared" si="6"/>
        <v>656493.5823413115</v>
      </c>
    </row>
    <row r="183" spans="1:10">
      <c r="A183" s="50">
        <v>707</v>
      </c>
      <c r="B183" s="50">
        <v>160</v>
      </c>
      <c r="C183" s="46" t="s">
        <v>207</v>
      </c>
      <c r="D183" s="47">
        <f>VLOOKUP($C183,'data dump - 21 budget'!$A:$F,2,FALSE)</f>
        <v>0</v>
      </c>
      <c r="E183" s="47">
        <f>VLOOKUP($C183,'data dump - 21 budget'!$A:$F,3,FALSE)</f>
        <v>87617.067617384484</v>
      </c>
      <c r="F183" s="47">
        <f>VLOOKUP($C183,'data dump - 21 budget'!$A:$F,4,FALSE)</f>
        <v>0</v>
      </c>
      <c r="G183" s="47">
        <f>VLOOKUP($C183,'data dump - 21 budget'!$A:$F,5,FALSE)</f>
        <v>0</v>
      </c>
      <c r="H183" s="47">
        <f t="shared" si="7"/>
        <v>87617.067617384484</v>
      </c>
      <c r="I183" s="54">
        <f>VLOOKUP(B183,'data dump - 21 carry-forward'!B:J,9,FALSE)</f>
        <v>43112.780996387984</v>
      </c>
      <c r="J183" s="54">
        <f t="shared" si="6"/>
        <v>130729.84861377247</v>
      </c>
    </row>
    <row r="184" spans="1:10">
      <c r="A184" s="50">
        <v>706</v>
      </c>
      <c r="B184" s="50">
        <v>161</v>
      </c>
      <c r="C184" s="46" t="s">
        <v>208</v>
      </c>
      <c r="D184" s="47">
        <f>VLOOKUP($C184,'data dump - 21 budget'!$A:$F,2,FALSE)</f>
        <v>0</v>
      </c>
      <c r="E184" s="47">
        <f>VLOOKUP($C184,'data dump - 21 budget'!$A:$F,3,FALSE)</f>
        <v>343245.09919028118</v>
      </c>
      <c r="F184" s="47">
        <f>VLOOKUP($C184,'data dump - 21 budget'!$A:$F,4,FALSE)</f>
        <v>0</v>
      </c>
      <c r="G184" s="47">
        <f>VLOOKUP($C184,'data dump - 21 budget'!$A:$F,5,FALSE)</f>
        <v>0</v>
      </c>
      <c r="H184" s="47">
        <f t="shared" si="7"/>
        <v>343245.09919028118</v>
      </c>
      <c r="I184" s="54">
        <f>VLOOKUP(B184,'data dump - 21 carry-forward'!B:J,9,FALSE)</f>
        <v>271866.36398651451</v>
      </c>
      <c r="J184" s="54">
        <f t="shared" si="6"/>
        <v>615111.46317679575</v>
      </c>
    </row>
    <row r="185" spans="1:10">
      <c r="A185" s="50">
        <v>706</v>
      </c>
      <c r="B185" s="50">
        <v>162</v>
      </c>
      <c r="C185" s="46" t="s">
        <v>209</v>
      </c>
      <c r="D185" s="47">
        <f>VLOOKUP($C185,'data dump - 21 budget'!$A:$F,2,FALSE)</f>
        <v>0</v>
      </c>
      <c r="E185" s="47">
        <f>VLOOKUP($C185,'data dump - 21 budget'!$A:$F,3,FALSE)</f>
        <v>0</v>
      </c>
      <c r="F185" s="47">
        <f>VLOOKUP($C185,'data dump - 21 budget'!$A:$F,4,FALSE)</f>
        <v>0</v>
      </c>
      <c r="G185" s="47">
        <f>VLOOKUP($C185,'data dump - 21 budget'!$A:$F,5,FALSE)</f>
        <v>0</v>
      </c>
      <c r="H185" s="47">
        <f t="shared" si="7"/>
        <v>0</v>
      </c>
      <c r="I185" s="54">
        <f>VLOOKUP(B185,'data dump - 21 carry-forward'!B:J,9,FALSE)</f>
        <v>0</v>
      </c>
      <c r="J185" s="54">
        <f t="shared" si="6"/>
        <v>0</v>
      </c>
    </row>
    <row r="186" spans="1:10">
      <c r="A186" s="50">
        <v>480</v>
      </c>
      <c r="B186" s="50">
        <v>163</v>
      </c>
      <c r="C186" s="46" t="s">
        <v>210</v>
      </c>
      <c r="D186" s="47">
        <f>VLOOKUP($C186,'data dump - 21 budget'!$A:$F,2,FALSE)</f>
        <v>0</v>
      </c>
      <c r="E186" s="47">
        <f>VLOOKUP($C186,'data dump - 21 budget'!$A:$F,3,FALSE)</f>
        <v>0</v>
      </c>
      <c r="F186" s="47">
        <f>VLOOKUP($C186,'data dump - 21 budget'!$A:$F,4,FALSE)</f>
        <v>0</v>
      </c>
      <c r="G186" s="47">
        <f>VLOOKUP($C186,'data dump - 21 budget'!$A:$F,5,FALSE)</f>
        <v>0</v>
      </c>
      <c r="H186" s="47">
        <f t="shared" si="7"/>
        <v>0</v>
      </c>
      <c r="I186" s="54">
        <f>VLOOKUP(B186,'data dump - 21 carry-forward'!B:J,9,FALSE)</f>
        <v>-761.09771000821252</v>
      </c>
      <c r="J186" s="54">
        <f t="shared" si="6"/>
        <v>-761.09771000821252</v>
      </c>
    </row>
    <row r="187" spans="1:10">
      <c r="A187" s="50">
        <v>334</v>
      </c>
      <c r="B187" s="50">
        <v>164</v>
      </c>
      <c r="C187" s="46" t="s">
        <v>211</v>
      </c>
      <c r="D187" s="47">
        <f>VLOOKUP($C187,'data dump - 21 budget'!$A:$F,2,FALSE)</f>
        <v>0</v>
      </c>
      <c r="E187" s="47">
        <f>VLOOKUP($C187,'data dump - 21 budget'!$A:$F,3,FALSE)</f>
        <v>11430.668549423819</v>
      </c>
      <c r="F187" s="47">
        <f>VLOOKUP($C187,'data dump - 21 budget'!$A:$F,4,FALSE)</f>
        <v>0</v>
      </c>
      <c r="G187" s="47">
        <f>VLOOKUP($C187,'data dump - 21 budget'!$A:$F,5,FALSE)</f>
        <v>0</v>
      </c>
      <c r="H187" s="47">
        <f t="shared" si="7"/>
        <v>11430.668549423819</v>
      </c>
      <c r="I187" s="54">
        <f>VLOOKUP(B187,'data dump - 21 carry-forward'!B:J,9,FALSE)</f>
        <v>-42503.399860752732</v>
      </c>
      <c r="J187" s="54">
        <f t="shared" si="6"/>
        <v>-31072.731311328913</v>
      </c>
    </row>
    <row r="188" spans="1:10">
      <c r="A188" s="50">
        <v>500</v>
      </c>
      <c r="B188" s="50">
        <v>165</v>
      </c>
      <c r="C188" s="46" t="s">
        <v>212</v>
      </c>
      <c r="D188" s="47">
        <f>VLOOKUP($C188,'data dump - 21 budget'!$A:$F,2,FALSE)</f>
        <v>0</v>
      </c>
      <c r="E188" s="47">
        <f>VLOOKUP($C188,'data dump - 21 budget'!$A:$F,3,FALSE)</f>
        <v>41894.393419689193</v>
      </c>
      <c r="F188" s="47">
        <f>VLOOKUP($C188,'data dump - 21 budget'!$A:$F,4,FALSE)</f>
        <v>0</v>
      </c>
      <c r="G188" s="47">
        <f>VLOOKUP($C188,'data dump - 21 budget'!$A:$F,5,FALSE)</f>
        <v>0</v>
      </c>
      <c r="H188" s="47">
        <f t="shared" si="7"/>
        <v>41894.393419689193</v>
      </c>
      <c r="I188" s="54">
        <f>VLOOKUP(B188,'data dump - 21 carry-forward'!B:J,9,FALSE)</f>
        <v>13102.291272140566</v>
      </c>
      <c r="J188" s="54">
        <f t="shared" si="6"/>
        <v>54996.68469182976</v>
      </c>
    </row>
    <row r="189" spans="1:10">
      <c r="A189" s="50">
        <v>706</v>
      </c>
      <c r="B189" s="50">
        <v>166</v>
      </c>
      <c r="C189" s="46" t="s">
        <v>213</v>
      </c>
      <c r="D189" s="47">
        <f>VLOOKUP($C189,'data dump - 21 budget'!$A:$F,2,FALSE)</f>
        <v>0</v>
      </c>
      <c r="E189" s="47">
        <f>VLOOKUP($C189,'data dump - 21 budget'!$A:$F,3,FALSE)</f>
        <v>0</v>
      </c>
      <c r="F189" s="47">
        <f>VLOOKUP($C189,'data dump - 21 budget'!$A:$F,4,FALSE)</f>
        <v>0</v>
      </c>
      <c r="G189" s="47">
        <f>VLOOKUP($C189,'data dump - 21 budget'!$A:$F,5,FALSE)</f>
        <v>0</v>
      </c>
      <c r="H189" s="47">
        <f t="shared" si="7"/>
        <v>0</v>
      </c>
      <c r="I189" s="54">
        <f>VLOOKUP(B189,'data dump - 21 carry-forward'!B:J,9,FALSE)</f>
        <v>0</v>
      </c>
      <c r="J189" s="54">
        <f t="shared" si="6"/>
        <v>0</v>
      </c>
    </row>
    <row r="190" spans="1:10">
      <c r="A190" s="50">
        <v>706</v>
      </c>
      <c r="B190" s="50">
        <v>167</v>
      </c>
      <c r="C190" s="46" t="s">
        <v>214</v>
      </c>
      <c r="D190" s="47">
        <f>VLOOKUP($C190,'data dump - 21 budget'!$A:$F,2,FALSE)</f>
        <v>0</v>
      </c>
      <c r="E190" s="47">
        <f>VLOOKUP($C190,'data dump - 21 budget'!$A:$F,3,FALSE)</f>
        <v>0</v>
      </c>
      <c r="F190" s="47">
        <f>VLOOKUP($C190,'data dump - 21 budget'!$A:$F,4,FALSE)</f>
        <v>0</v>
      </c>
      <c r="G190" s="47">
        <f>VLOOKUP($C190,'data dump - 21 budget'!$A:$F,5,FALSE)</f>
        <v>0</v>
      </c>
      <c r="H190" s="47">
        <f t="shared" si="7"/>
        <v>0</v>
      </c>
      <c r="I190" s="54">
        <f>VLOOKUP(B190,'data dump - 21 carry-forward'!B:J,9,FALSE)</f>
        <v>0</v>
      </c>
      <c r="J190" s="54">
        <f t="shared" si="6"/>
        <v>0</v>
      </c>
    </row>
    <row r="191" spans="1:10">
      <c r="A191" s="50">
        <v>810</v>
      </c>
      <c r="B191" s="50">
        <v>210</v>
      </c>
      <c r="C191" s="46" t="s">
        <v>215</v>
      </c>
      <c r="D191" s="47">
        <f>VLOOKUP($C191,'data dump - 21 budget'!$A:$F,2,FALSE)</f>
        <v>0</v>
      </c>
      <c r="E191" s="47">
        <f>VLOOKUP($C191,'data dump - 21 budget'!$A:$F,3,FALSE)</f>
        <v>11087.567913659122</v>
      </c>
      <c r="F191" s="47">
        <f>VLOOKUP($C191,'data dump - 21 budget'!$A:$F,4,FALSE)</f>
        <v>0</v>
      </c>
      <c r="G191" s="47">
        <f>VLOOKUP($C191,'data dump - 21 budget'!$A:$F,5,FALSE)</f>
        <v>0</v>
      </c>
      <c r="H191" s="47">
        <f t="shared" si="7"/>
        <v>11087.567913659122</v>
      </c>
      <c r="I191" s="54" t="str">
        <f>VLOOKUP(B191,'data dump - 21 carry-forward'!B:J,9,FALSE)</f>
        <v>exclude - pd separately</v>
      </c>
      <c r="J191" s="69" t="s">
        <v>360</v>
      </c>
    </row>
    <row r="192" spans="1:10">
      <c r="A192" s="50">
        <v>702</v>
      </c>
      <c r="B192" s="50">
        <v>168</v>
      </c>
      <c r="C192" s="46" t="s">
        <v>216</v>
      </c>
      <c r="D192" s="47">
        <f>VLOOKUP($C192,'data dump - 21 budget'!$A:$F,2,FALSE)</f>
        <v>0</v>
      </c>
      <c r="E192" s="47">
        <f>VLOOKUP($C192,'data dump - 21 budget'!$A:$F,3,FALSE)</f>
        <v>363731.81873107312</v>
      </c>
      <c r="F192" s="47">
        <f>VLOOKUP($C192,'data dump - 21 budget'!$A:$F,4,FALSE)</f>
        <v>0</v>
      </c>
      <c r="G192" s="47">
        <f>VLOOKUP($C192,'data dump - 21 budget'!$A:$F,5,FALSE)</f>
        <v>0</v>
      </c>
      <c r="H192" s="47">
        <f t="shared" si="7"/>
        <v>363731.81873107312</v>
      </c>
      <c r="I192" s="54">
        <f>VLOOKUP(B192,'data dump - 21 carry-forward'!B:J,9,FALSE)</f>
        <v>40640.922911596776</v>
      </c>
      <c r="J192" s="54">
        <f t="shared" si="6"/>
        <v>404372.74164266989</v>
      </c>
    </row>
    <row r="193" spans="1:10">
      <c r="A193" s="50">
        <v>702</v>
      </c>
      <c r="B193" s="50">
        <v>169</v>
      </c>
      <c r="C193" s="46" t="s">
        <v>217</v>
      </c>
      <c r="D193" s="47">
        <f>VLOOKUP($C193,'data dump - 21 budget'!$A:$F,2,FALSE)</f>
        <v>0</v>
      </c>
      <c r="E193" s="47">
        <f>VLOOKUP($C193,'data dump - 21 budget'!$A:$F,3,FALSE)</f>
        <v>0</v>
      </c>
      <c r="F193" s="47">
        <f>VLOOKUP($C193,'data dump - 21 budget'!$A:$F,4,FALSE)</f>
        <v>0</v>
      </c>
      <c r="G193" s="47">
        <f>VLOOKUP($C193,'data dump - 21 budget'!$A:$F,5,FALSE)</f>
        <v>0</v>
      </c>
      <c r="H193" s="47">
        <f t="shared" si="7"/>
        <v>0</v>
      </c>
      <c r="I193" s="54">
        <f>VLOOKUP(B193,'data dump - 21 carry-forward'!B:J,9,FALSE)</f>
        <v>0</v>
      </c>
      <c r="J193" s="54">
        <f t="shared" si="6"/>
        <v>0</v>
      </c>
    </row>
    <row r="194" spans="1:10">
      <c r="A194" s="50">
        <v>550</v>
      </c>
      <c r="B194" s="50">
        <v>170</v>
      </c>
      <c r="C194" s="46" t="s">
        <v>218</v>
      </c>
      <c r="D194" s="47">
        <f>VLOOKUP($C194,'data dump - 21 budget'!$A:$F,2,FALSE)</f>
        <v>0</v>
      </c>
      <c r="E194" s="47">
        <f>VLOOKUP($C194,'data dump - 21 budget'!$A:$F,3,FALSE)</f>
        <v>0</v>
      </c>
      <c r="F194" s="47">
        <f>VLOOKUP($C194,'data dump - 21 budget'!$A:$F,4,FALSE)</f>
        <v>0</v>
      </c>
      <c r="G194" s="47">
        <f>VLOOKUP($C194,'data dump - 21 budget'!$A:$F,5,FALSE)</f>
        <v>0</v>
      </c>
      <c r="H194" s="47">
        <f t="shared" si="7"/>
        <v>0</v>
      </c>
      <c r="I194" s="54">
        <f>VLOOKUP(B194,'data dump - 21 carry-forward'!B:J,9,FALSE)</f>
        <v>-7656.6429626826175</v>
      </c>
      <c r="J194" s="54">
        <f t="shared" si="6"/>
        <v>-7656.6429626826175</v>
      </c>
    </row>
    <row r="195" spans="1:10">
      <c r="A195" s="50">
        <v>690</v>
      </c>
      <c r="B195" s="50">
        <v>171</v>
      </c>
      <c r="C195" s="46" t="s">
        <v>219</v>
      </c>
      <c r="D195" s="47">
        <f>VLOOKUP($C195,'data dump - 21 budget'!$A:$F,2,FALSE)</f>
        <v>0</v>
      </c>
      <c r="E195" s="47">
        <f>VLOOKUP($C195,'data dump - 21 budget'!$A:$F,3,FALSE)</f>
        <v>568951.14373885666</v>
      </c>
      <c r="F195" s="47">
        <f>VLOOKUP($C195,'data dump - 21 budget'!$A:$F,4,FALSE)</f>
        <v>0</v>
      </c>
      <c r="G195" s="47">
        <f>VLOOKUP($C195,'data dump - 21 budget'!$A:$F,5,FALSE)</f>
        <v>0</v>
      </c>
      <c r="H195" s="47">
        <f t="shared" si="7"/>
        <v>568951.14373885666</v>
      </c>
      <c r="I195" s="54">
        <f>VLOOKUP(B195,'data dump - 21 carry-forward'!B:J,9,FALSE)</f>
        <v>-29570.553808979981</v>
      </c>
      <c r="J195" s="54">
        <f t="shared" si="6"/>
        <v>539380.58992987662</v>
      </c>
    </row>
    <row r="196" spans="1:10">
      <c r="A196" s="50">
        <v>550</v>
      </c>
      <c r="B196" s="50">
        <v>172</v>
      </c>
      <c r="C196" s="46" t="s">
        <v>220</v>
      </c>
      <c r="D196" s="47">
        <f>VLOOKUP($C196,'data dump - 21 budget'!$A:$F,2,FALSE)</f>
        <v>0</v>
      </c>
      <c r="E196" s="47">
        <f>VLOOKUP($C196,'data dump - 21 budget'!$A:$F,3,FALSE)</f>
        <v>0</v>
      </c>
      <c r="F196" s="47">
        <f>VLOOKUP($C196,'data dump - 21 budget'!$A:$F,4,FALSE)</f>
        <v>0</v>
      </c>
      <c r="G196" s="47">
        <f>VLOOKUP($C196,'data dump - 21 budget'!$A:$F,5,FALSE)</f>
        <v>0</v>
      </c>
      <c r="H196" s="47">
        <f t="shared" si="7"/>
        <v>0</v>
      </c>
      <c r="I196" s="54">
        <f>VLOOKUP(B196,'data dump - 21 carry-forward'!B:J,9,FALSE)</f>
        <v>0</v>
      </c>
      <c r="J196" s="54">
        <f t="shared" si="6"/>
        <v>0</v>
      </c>
    </row>
    <row r="197" spans="1:10">
      <c r="A197" s="50">
        <v>406</v>
      </c>
      <c r="B197" s="50">
        <v>204</v>
      </c>
      <c r="C197" s="46" t="s">
        <v>221</v>
      </c>
      <c r="D197" s="47">
        <f>VLOOKUP($C197,'data dump - 21 budget'!$A:$F,2,FALSE)</f>
        <v>0</v>
      </c>
      <c r="E197" s="47">
        <f>VLOOKUP($C197,'data dump - 21 budget'!$A:$F,3,FALSE)</f>
        <v>7602.387771417737</v>
      </c>
      <c r="F197" s="47">
        <f>VLOOKUP($C197,'data dump - 21 budget'!$A:$F,4,FALSE)</f>
        <v>0</v>
      </c>
      <c r="G197" s="47">
        <f>VLOOKUP($C197,'data dump - 21 budget'!$A:$F,5,FALSE)</f>
        <v>0</v>
      </c>
      <c r="H197" s="47">
        <f t="shared" si="7"/>
        <v>7602.387771417737</v>
      </c>
      <c r="I197" s="54">
        <f>VLOOKUP(B197,'data dump - 21 carry-forward'!B:J,9,FALSE)</f>
        <v>-64891.50182491872</v>
      </c>
      <c r="J197" s="54">
        <f t="shared" si="6"/>
        <v>-57289.114053500984</v>
      </c>
    </row>
    <row r="198" spans="1:10">
      <c r="A198" s="50">
        <v>550</v>
      </c>
      <c r="B198" s="50">
        <v>173</v>
      </c>
      <c r="C198" s="46" t="s">
        <v>222</v>
      </c>
      <c r="D198" s="47">
        <f>VLOOKUP($C198,'data dump - 21 budget'!$A:$F,2,FALSE)</f>
        <v>0</v>
      </c>
      <c r="E198" s="47">
        <f>VLOOKUP($C198,'data dump - 21 budget'!$A:$F,3,FALSE)</f>
        <v>220974.86736066241</v>
      </c>
      <c r="F198" s="47">
        <f>VLOOKUP($C198,'data dump - 21 budget'!$A:$F,4,FALSE)</f>
        <v>0</v>
      </c>
      <c r="G198" s="47">
        <f>VLOOKUP($C198,'data dump - 21 budget'!$A:$F,5,FALSE)</f>
        <v>0</v>
      </c>
      <c r="H198" s="47">
        <f t="shared" si="7"/>
        <v>220974.86736066241</v>
      </c>
      <c r="I198" s="54">
        <f>VLOOKUP(B198,'data dump - 21 carry-forward'!B:J,9,FALSE)</f>
        <v>113557.36668385031</v>
      </c>
      <c r="J198" s="54">
        <f t="shared" si="6"/>
        <v>334532.23404451273</v>
      </c>
    </row>
    <row r="199" spans="1:10">
      <c r="A199" s="50">
        <v>550</v>
      </c>
      <c r="B199" s="50">
        <v>205</v>
      </c>
      <c r="C199" s="46" t="s">
        <v>223</v>
      </c>
      <c r="D199" s="47">
        <f>VLOOKUP($C199,'data dump - 21 budget'!$A:$F,2,FALSE)</f>
        <v>0</v>
      </c>
      <c r="E199" s="47">
        <f>VLOOKUP($C199,'data dump - 21 budget'!$A:$F,3,FALSE)</f>
        <v>0</v>
      </c>
      <c r="F199" s="47">
        <f>VLOOKUP($C199,'data dump - 21 budget'!$A:$F,4,FALSE)</f>
        <v>0</v>
      </c>
      <c r="G199" s="47">
        <f>VLOOKUP($C199,'data dump - 21 budget'!$A:$F,5,FALSE)</f>
        <v>0</v>
      </c>
      <c r="H199" s="47">
        <f t="shared" si="7"/>
        <v>0</v>
      </c>
      <c r="I199" s="54">
        <f>VLOOKUP(B199,'data dump - 21 carry-forward'!B:J,9,FALSE)</f>
        <v>0</v>
      </c>
      <c r="J199" s="54">
        <f t="shared" si="6"/>
        <v>0</v>
      </c>
    </row>
    <row r="200" spans="1:10">
      <c r="A200" s="50">
        <v>800</v>
      </c>
      <c r="B200" s="50">
        <v>174</v>
      </c>
      <c r="C200" s="46" t="s">
        <v>224</v>
      </c>
      <c r="D200" s="47">
        <f>VLOOKUP($C200,'data dump - 21 budget'!$A:$F,2,FALSE)</f>
        <v>0</v>
      </c>
      <c r="E200" s="47">
        <f>VLOOKUP($C200,'data dump - 21 budget'!$A:$F,3,FALSE)</f>
        <v>3011620.0042092134</v>
      </c>
      <c r="F200" s="47">
        <f>VLOOKUP($C200,'data dump - 21 budget'!$A:$F,4,FALSE)</f>
        <v>0</v>
      </c>
      <c r="G200" s="47">
        <f>VLOOKUP($C200,'data dump - 21 budget'!$A:$F,5,FALSE)</f>
        <v>244491.690086847</v>
      </c>
      <c r="H200" s="47">
        <f t="shared" si="7"/>
        <v>3256111.6942960606</v>
      </c>
      <c r="I200" s="54">
        <f>VLOOKUP(B200,'data dump - 21 carry-forward'!B:J,9,FALSE)</f>
        <v>232732.96700778278</v>
      </c>
      <c r="J200" s="54">
        <f t="shared" si="6"/>
        <v>3488844.6613038434</v>
      </c>
    </row>
    <row r="201" spans="1:10">
      <c r="A201" s="50">
        <v>742</v>
      </c>
      <c r="B201" s="50">
        <v>175</v>
      </c>
      <c r="C201" s="46" t="s">
        <v>225</v>
      </c>
      <c r="D201" s="47">
        <f>VLOOKUP($C201,'data dump - 21 budget'!$A:$F,2,FALSE)</f>
        <v>0</v>
      </c>
      <c r="E201" s="47">
        <f>VLOOKUP($C201,'data dump - 21 budget'!$A:$F,3,FALSE)</f>
        <v>109115.03113727241</v>
      </c>
      <c r="F201" s="47">
        <f>VLOOKUP($C201,'data dump - 21 budget'!$A:$F,4,FALSE)</f>
        <v>0</v>
      </c>
      <c r="G201" s="47">
        <f>VLOOKUP($C201,'data dump - 21 budget'!$A:$F,5,FALSE)</f>
        <v>0</v>
      </c>
      <c r="H201" s="47">
        <f t="shared" si="7"/>
        <v>109115.03113727241</v>
      </c>
      <c r="I201" s="54">
        <f>VLOOKUP(B201,'data dump - 21 carry-forward'!B:J,9,FALSE)</f>
        <v>58253.054458952109</v>
      </c>
      <c r="J201" s="54">
        <f t="shared" si="6"/>
        <v>167368.08559622453</v>
      </c>
    </row>
    <row r="202" spans="1:10">
      <c r="A202" s="50">
        <v>740</v>
      </c>
      <c r="B202" s="50">
        <v>176</v>
      </c>
      <c r="C202" s="46" t="s">
        <v>226</v>
      </c>
      <c r="D202" s="47">
        <f>VLOOKUP($C202,'data dump - 21 budget'!$A:$F,2,FALSE)</f>
        <v>0</v>
      </c>
      <c r="E202" s="47">
        <f>VLOOKUP($C202,'data dump - 21 budget'!$A:$F,3,FALSE)</f>
        <v>86307.867823019173</v>
      </c>
      <c r="F202" s="47">
        <f>VLOOKUP($C202,'data dump - 21 budget'!$A:$F,4,FALSE)</f>
        <v>0</v>
      </c>
      <c r="G202" s="47">
        <f>VLOOKUP($C202,'data dump - 21 budget'!$A:$F,5,FALSE)</f>
        <v>0</v>
      </c>
      <c r="H202" s="47">
        <f t="shared" si="7"/>
        <v>86307.867823019173</v>
      </c>
      <c r="I202" s="54">
        <f>VLOOKUP(B202,'data dump - 21 carry-forward'!B:J,9,FALSE)</f>
        <v>21470.135343110727</v>
      </c>
      <c r="J202" s="54">
        <f t="shared" si="6"/>
        <v>107778.0031661299</v>
      </c>
    </row>
    <row r="203" spans="1:10">
      <c r="A203" s="50">
        <v>741</v>
      </c>
      <c r="B203" s="50">
        <v>177</v>
      </c>
      <c r="C203" s="46" t="s">
        <v>227</v>
      </c>
      <c r="D203" s="47">
        <f>VLOOKUP($C203,'data dump - 21 budget'!$A:$F,2,FALSE)</f>
        <v>0</v>
      </c>
      <c r="E203" s="47">
        <f>VLOOKUP($C203,'data dump - 21 budget'!$A:$F,3,FALSE)</f>
        <v>0</v>
      </c>
      <c r="F203" s="47">
        <f>VLOOKUP($C203,'data dump - 21 budget'!$A:$F,4,FALSE)</f>
        <v>0</v>
      </c>
      <c r="G203" s="47">
        <f>VLOOKUP($C203,'data dump - 21 budget'!$A:$F,5,FALSE)</f>
        <v>0</v>
      </c>
      <c r="H203" s="47">
        <f t="shared" si="7"/>
        <v>0</v>
      </c>
      <c r="I203" s="54">
        <f>VLOOKUP(B203,'data dump - 21 carry-forward'!B:J,9,FALSE)</f>
        <v>0</v>
      </c>
      <c r="J203" s="54">
        <f t="shared" ref="J203:J225" si="8">SUM(H203:I203)</f>
        <v>0</v>
      </c>
    </row>
    <row r="204" spans="1:10">
      <c r="A204" s="50">
        <v>658</v>
      </c>
      <c r="B204" s="50">
        <v>178</v>
      </c>
      <c r="C204" s="46" t="s">
        <v>228</v>
      </c>
      <c r="D204" s="47">
        <f>VLOOKUP($C204,'data dump - 21 budget'!$A:$F,2,FALSE)</f>
        <v>0</v>
      </c>
      <c r="E204" s="47">
        <f>VLOOKUP($C204,'data dump - 21 budget'!$A:$F,3,FALSE)</f>
        <v>6627.2596487180745</v>
      </c>
      <c r="F204" s="47">
        <f>VLOOKUP($C204,'data dump - 21 budget'!$A:$F,4,FALSE)</f>
        <v>0</v>
      </c>
      <c r="G204" s="47">
        <f>VLOOKUP($C204,'data dump - 21 budget'!$A:$F,5,FALSE)</f>
        <v>0</v>
      </c>
      <c r="H204" s="47">
        <f t="shared" si="7"/>
        <v>6627.2596487180745</v>
      </c>
      <c r="I204" s="54">
        <f>VLOOKUP(B204,'data dump - 21 carry-forward'!B:J,9,FALSE)</f>
        <v>-43.604927930858139</v>
      </c>
      <c r="J204" s="54">
        <f t="shared" si="8"/>
        <v>6583.6547207872163</v>
      </c>
    </row>
    <row r="205" spans="1:10">
      <c r="A205" s="50">
        <v>658</v>
      </c>
      <c r="B205" s="50">
        <v>179</v>
      </c>
      <c r="C205" s="46" t="s">
        <v>229</v>
      </c>
      <c r="D205" s="47">
        <f>VLOOKUP($C205,'data dump - 21 budget'!$A:$F,2,FALSE)</f>
        <v>0</v>
      </c>
      <c r="E205" s="47">
        <f>VLOOKUP($C205,'data dump - 21 budget'!$A:$F,3,FALSE)</f>
        <v>0</v>
      </c>
      <c r="F205" s="47">
        <f>VLOOKUP($C205,'data dump - 21 budget'!$A:$F,4,FALSE)</f>
        <v>0</v>
      </c>
      <c r="G205" s="47">
        <f>VLOOKUP($C205,'data dump - 21 budget'!$A:$F,5,FALSE)</f>
        <v>0</v>
      </c>
      <c r="H205" s="47">
        <f t="shared" si="7"/>
        <v>0</v>
      </c>
      <c r="I205" s="54">
        <f>VLOOKUP(B205,'data dump - 21 carry-forward'!B:J,9,FALSE)</f>
        <v>0</v>
      </c>
      <c r="J205" s="54">
        <f t="shared" si="8"/>
        <v>0</v>
      </c>
    </row>
    <row r="206" spans="1:10">
      <c r="A206" s="50">
        <v>650</v>
      </c>
      <c r="B206" s="50">
        <v>180</v>
      </c>
      <c r="C206" s="46" t="s">
        <v>230</v>
      </c>
      <c r="D206" s="47">
        <f>VLOOKUP($C206,'data dump - 21 budget'!$A:$F,2,FALSE)</f>
        <v>0</v>
      </c>
      <c r="E206" s="47">
        <f>VLOOKUP($C206,'data dump - 21 budget'!$A:$F,3,FALSE)</f>
        <v>0</v>
      </c>
      <c r="F206" s="47">
        <f>VLOOKUP($C206,'data dump - 21 budget'!$A:$F,4,FALSE)</f>
        <v>0</v>
      </c>
      <c r="G206" s="47">
        <f>VLOOKUP($C206,'data dump - 21 budget'!$A:$F,5,FALSE)</f>
        <v>0</v>
      </c>
      <c r="H206" s="47">
        <f t="shared" si="7"/>
        <v>0</v>
      </c>
      <c r="I206" s="54">
        <f>VLOOKUP(B206,'data dump - 21 carry-forward'!B:J,9,FALSE)</f>
        <v>0</v>
      </c>
      <c r="J206" s="54">
        <f t="shared" si="8"/>
        <v>0</v>
      </c>
    </row>
    <row r="207" spans="1:10">
      <c r="A207" s="50">
        <v>658</v>
      </c>
      <c r="B207" s="50">
        <v>181</v>
      </c>
      <c r="C207" s="46" t="s">
        <v>231</v>
      </c>
      <c r="D207" s="47">
        <f>VLOOKUP($C207,'data dump - 21 budget'!$A:$F,2,FALSE)</f>
        <v>0</v>
      </c>
      <c r="E207" s="47">
        <f>VLOOKUP($C207,'data dump - 21 budget'!$A:$F,3,FALSE)</f>
        <v>0</v>
      </c>
      <c r="F207" s="47">
        <f>VLOOKUP($C207,'data dump - 21 budget'!$A:$F,4,FALSE)</f>
        <v>0</v>
      </c>
      <c r="G207" s="47">
        <f>VLOOKUP($C207,'data dump - 21 budget'!$A:$F,5,FALSE)</f>
        <v>0</v>
      </c>
      <c r="H207" s="47">
        <f t="shared" si="7"/>
        <v>0</v>
      </c>
      <c r="I207" s="54">
        <f>VLOOKUP(B207,'data dump - 21 carry-forward'!B:J,9,FALSE)</f>
        <v>0</v>
      </c>
      <c r="J207" s="54">
        <f t="shared" si="8"/>
        <v>0</v>
      </c>
    </row>
    <row r="208" spans="1:10">
      <c r="A208" s="50">
        <v>650</v>
      </c>
      <c r="B208" s="50">
        <v>182</v>
      </c>
      <c r="C208" s="46" t="s">
        <v>232</v>
      </c>
      <c r="D208" s="47">
        <f>VLOOKUP($C208,'data dump - 21 budget'!$A:$F,2,FALSE)</f>
        <v>0</v>
      </c>
      <c r="E208" s="47">
        <f>VLOOKUP($C208,'data dump - 21 budget'!$A:$F,3,FALSE)</f>
        <v>598006.350209667</v>
      </c>
      <c r="F208" s="47">
        <f>VLOOKUP($C208,'data dump - 21 budget'!$A:$F,4,FALSE)</f>
        <v>0</v>
      </c>
      <c r="G208" s="47">
        <f>VLOOKUP($C208,'data dump - 21 budget'!$A:$F,5,FALSE)</f>
        <v>0</v>
      </c>
      <c r="H208" s="47">
        <f t="shared" si="7"/>
        <v>598006.350209667</v>
      </c>
      <c r="I208" s="54">
        <f>VLOOKUP(B208,'data dump - 21 carry-forward'!B:J,9,FALSE)</f>
        <v>-169240.33509226429</v>
      </c>
      <c r="J208" s="54">
        <f t="shared" si="8"/>
        <v>428766.01511740271</v>
      </c>
    </row>
    <row r="209" spans="1:10">
      <c r="A209" s="50">
        <v>655</v>
      </c>
      <c r="B209" s="50">
        <v>183</v>
      </c>
      <c r="C209" s="46" t="s">
        <v>233</v>
      </c>
      <c r="D209" s="47">
        <f>VLOOKUP($C209,'data dump - 21 budget'!$A:$F,2,FALSE)</f>
        <v>0</v>
      </c>
      <c r="E209" s="47">
        <f>VLOOKUP($C209,'data dump - 21 budget'!$A:$F,3,FALSE)</f>
        <v>0</v>
      </c>
      <c r="F209" s="47">
        <f>VLOOKUP($C209,'data dump - 21 budget'!$A:$F,4,FALSE)</f>
        <v>0</v>
      </c>
      <c r="G209" s="47">
        <f>VLOOKUP($C209,'data dump - 21 budget'!$A:$F,5,FALSE)</f>
        <v>0</v>
      </c>
      <c r="H209" s="47">
        <f t="shared" si="7"/>
        <v>0</v>
      </c>
      <c r="I209" s="54">
        <f>VLOOKUP(B209,'data dump - 21 carry-forward'!B:J,9,FALSE)</f>
        <v>0</v>
      </c>
      <c r="J209" s="54">
        <f t="shared" si="8"/>
        <v>0</v>
      </c>
    </row>
    <row r="210" spans="1:10">
      <c r="A210" s="50">
        <v>651</v>
      </c>
      <c r="B210" s="50">
        <v>184</v>
      </c>
      <c r="C210" s="46" t="s">
        <v>234</v>
      </c>
      <c r="D210" s="47">
        <f>VLOOKUP($C210,'data dump - 21 budget'!$A:$F,2,FALSE)</f>
        <v>0</v>
      </c>
      <c r="E210" s="47">
        <f>VLOOKUP($C210,'data dump - 21 budget'!$A:$F,3,FALSE)</f>
        <v>100519.45731495688</v>
      </c>
      <c r="F210" s="47">
        <f>VLOOKUP($C210,'data dump - 21 budget'!$A:$F,4,FALSE)</f>
        <v>0</v>
      </c>
      <c r="G210" s="47">
        <f>VLOOKUP($C210,'data dump - 21 budget'!$A:$F,5,FALSE)</f>
        <v>0</v>
      </c>
      <c r="H210" s="47">
        <f t="shared" si="7"/>
        <v>100519.45731495688</v>
      </c>
      <c r="I210" s="54">
        <f>VLOOKUP(B210,'data dump - 21 carry-forward'!B:J,9,FALSE)</f>
        <v>-49447.57831645917</v>
      </c>
      <c r="J210" s="54">
        <f t="shared" si="8"/>
        <v>51071.878998497705</v>
      </c>
    </row>
    <row r="211" spans="1:10">
      <c r="A211" s="50">
        <v>651</v>
      </c>
      <c r="B211" s="50">
        <v>185</v>
      </c>
      <c r="C211" s="46" t="s">
        <v>235</v>
      </c>
      <c r="D211" s="47">
        <f>VLOOKUP($C211,'data dump - 21 budget'!$A:$F,2,FALSE)</f>
        <v>0</v>
      </c>
      <c r="E211" s="47">
        <f>VLOOKUP($C211,'data dump - 21 budget'!$A:$F,3,FALSE)</f>
        <v>0</v>
      </c>
      <c r="F211" s="47">
        <f>VLOOKUP($C211,'data dump - 21 budget'!$A:$F,4,FALSE)</f>
        <v>0</v>
      </c>
      <c r="G211" s="47">
        <f>VLOOKUP($C211,'data dump - 21 budget'!$A:$F,5,FALSE)</f>
        <v>0</v>
      </c>
      <c r="H211" s="47">
        <f t="shared" si="7"/>
        <v>0</v>
      </c>
      <c r="I211" s="54">
        <f>VLOOKUP(B211,'data dump - 21 carry-forward'!B:J,9,FALSE)</f>
        <v>0</v>
      </c>
      <c r="J211" s="54">
        <f t="shared" si="8"/>
        <v>0</v>
      </c>
    </row>
    <row r="212" spans="1:10">
      <c r="A212" s="50">
        <v>657</v>
      </c>
      <c r="B212" s="50">
        <v>186</v>
      </c>
      <c r="C212" s="46" t="s">
        <v>236</v>
      </c>
      <c r="D212" s="47">
        <f>VLOOKUP($C212,'data dump - 21 budget'!$A:$F,2,FALSE)</f>
        <v>0</v>
      </c>
      <c r="E212" s="47">
        <f>VLOOKUP($C212,'data dump - 21 budget'!$A:$F,3,FALSE)</f>
        <v>0</v>
      </c>
      <c r="F212" s="47">
        <f>VLOOKUP($C212,'data dump - 21 budget'!$A:$F,4,FALSE)</f>
        <v>0</v>
      </c>
      <c r="G212" s="47">
        <f>VLOOKUP($C212,'data dump - 21 budget'!$A:$F,5,FALSE)</f>
        <v>0</v>
      </c>
      <c r="H212" s="47">
        <f t="shared" si="7"/>
        <v>0</v>
      </c>
      <c r="I212" s="54">
        <f>VLOOKUP(B212,'data dump - 21 carry-forward'!B:J,9,FALSE)</f>
        <v>0</v>
      </c>
      <c r="J212" s="54">
        <f t="shared" si="8"/>
        <v>0</v>
      </c>
    </row>
    <row r="213" spans="1:10">
      <c r="A213" s="50">
        <v>656</v>
      </c>
      <c r="B213" s="50">
        <v>187</v>
      </c>
      <c r="C213" s="46" t="s">
        <v>237</v>
      </c>
      <c r="D213" s="47">
        <f>VLOOKUP($C213,'data dump - 21 budget'!$A:$F,2,FALSE)</f>
        <v>0</v>
      </c>
      <c r="E213" s="47">
        <f>VLOOKUP($C213,'data dump - 21 budget'!$A:$F,3,FALSE)</f>
        <v>7963.5463353805753</v>
      </c>
      <c r="F213" s="47">
        <f>VLOOKUP($C213,'data dump - 21 budget'!$A:$F,4,FALSE)</f>
        <v>0</v>
      </c>
      <c r="G213" s="47">
        <f>VLOOKUP($C213,'data dump - 21 budget'!$A:$F,5,FALSE)</f>
        <v>0</v>
      </c>
      <c r="H213" s="47">
        <f t="shared" si="7"/>
        <v>7963.5463353805753</v>
      </c>
      <c r="I213" s="54">
        <f>VLOOKUP(B213,'data dump - 21 carry-forward'!B:J,9,FALSE)</f>
        <v>-10419.771575615434</v>
      </c>
      <c r="J213" s="54">
        <f t="shared" si="8"/>
        <v>-2456.2252402348586</v>
      </c>
    </row>
    <row r="214" spans="1:10">
      <c r="A214" s="50">
        <v>659</v>
      </c>
      <c r="B214" s="50">
        <v>188</v>
      </c>
      <c r="C214" s="46" t="s">
        <v>238</v>
      </c>
      <c r="D214" s="47">
        <f>VLOOKUP($C214,'data dump - 21 budget'!$A:$F,2,FALSE)</f>
        <v>0</v>
      </c>
      <c r="E214" s="47">
        <f>VLOOKUP($C214,'data dump - 21 budget'!$A:$F,3,FALSE)</f>
        <v>0</v>
      </c>
      <c r="F214" s="47">
        <f>VLOOKUP($C214,'data dump - 21 budget'!$A:$F,4,FALSE)</f>
        <v>0</v>
      </c>
      <c r="G214" s="47">
        <f>VLOOKUP($C214,'data dump - 21 budget'!$A:$F,5,FALSE)</f>
        <v>0</v>
      </c>
      <c r="H214" s="47">
        <f t="shared" si="7"/>
        <v>0</v>
      </c>
      <c r="I214" s="54">
        <f>VLOOKUP(B214,'data dump - 21 carry-forward'!B:J,9,FALSE)</f>
        <v>0</v>
      </c>
      <c r="J214" s="54">
        <f t="shared" si="8"/>
        <v>0</v>
      </c>
    </row>
    <row r="215" spans="1:10">
      <c r="A215" s="50">
        <v>810</v>
      </c>
      <c r="B215" s="50">
        <v>189</v>
      </c>
      <c r="C215" s="46" t="s">
        <v>239</v>
      </c>
      <c r="D215" s="47">
        <f>VLOOKUP($C215,'data dump - 21 budget'!$A:$F,2,FALSE)</f>
        <v>0</v>
      </c>
      <c r="E215" s="47">
        <f>VLOOKUP($C215,'data dump - 21 budget'!$A:$F,3,FALSE)</f>
        <v>750984.08894022612</v>
      </c>
      <c r="F215" s="47">
        <f>VLOOKUP($C215,'data dump - 21 budget'!$A:$F,4,FALSE)</f>
        <v>0</v>
      </c>
      <c r="G215" s="47">
        <f>VLOOKUP($C215,'data dump - 21 budget'!$A:$F,5,FALSE)</f>
        <v>0</v>
      </c>
      <c r="H215" s="47">
        <f t="shared" si="7"/>
        <v>750984.08894022612</v>
      </c>
      <c r="I215" s="54">
        <f>VLOOKUP(B215,'data dump - 21 carry-forward'!B:J,9,FALSE)</f>
        <v>72383.425219345139</v>
      </c>
      <c r="J215" s="54">
        <f t="shared" si="8"/>
        <v>823367.51415957126</v>
      </c>
    </row>
    <row r="216" spans="1:10">
      <c r="A216" s="50">
        <v>902</v>
      </c>
      <c r="B216" s="50">
        <v>190</v>
      </c>
      <c r="C216" s="46" t="s">
        <v>240</v>
      </c>
      <c r="D216" s="47">
        <f>VLOOKUP($C216,'data dump - 21 budget'!$A:$F,2,FALSE)</f>
        <v>0</v>
      </c>
      <c r="E216" s="47">
        <f>VLOOKUP($C216,'data dump - 21 budget'!$A:$F,3,FALSE)</f>
        <v>24269.85549830271</v>
      </c>
      <c r="F216" s="47">
        <f>VLOOKUP($C216,'data dump - 21 budget'!$A:$F,4,FALSE)</f>
        <v>0</v>
      </c>
      <c r="G216" s="47">
        <f>VLOOKUP($C216,'data dump - 21 budget'!$A:$F,5,FALSE)</f>
        <v>0</v>
      </c>
      <c r="H216" s="47">
        <f t="shared" ref="H216:H225" si="9">SUM(D216:G216)</f>
        <v>24269.85549830271</v>
      </c>
      <c r="I216" s="54">
        <f>VLOOKUP(B216,'data dump - 21 carry-forward'!B:J,9,FALSE)</f>
        <v>-52851.310709708006</v>
      </c>
      <c r="J216" s="54">
        <f t="shared" si="8"/>
        <v>-28581.455211405297</v>
      </c>
    </row>
    <row r="217" spans="1:10">
      <c r="A217" s="50">
        <v>910</v>
      </c>
      <c r="B217" s="50">
        <v>191</v>
      </c>
      <c r="C217" s="46" t="s">
        <v>241</v>
      </c>
      <c r="D217" s="47">
        <f>VLOOKUP($C217,'data dump - 21 budget'!$A:$F,2,FALSE)</f>
        <v>0</v>
      </c>
      <c r="E217" s="47">
        <f>VLOOKUP($C217,'data dump - 21 budget'!$A:$F,3,FALSE)</f>
        <v>59356.409987292413</v>
      </c>
      <c r="F217" s="47">
        <f>VLOOKUP($C217,'data dump - 21 budget'!$A:$F,4,FALSE)</f>
        <v>0</v>
      </c>
      <c r="G217" s="47">
        <f>VLOOKUP($C217,'data dump - 21 budget'!$A:$F,5,FALSE)</f>
        <v>0</v>
      </c>
      <c r="H217" s="47">
        <f t="shared" si="9"/>
        <v>59356.409987292413</v>
      </c>
      <c r="I217" s="54">
        <f>VLOOKUP(B217,'data dump - 21 carry-forward'!B:J,9,FALSE)</f>
        <v>17426.401520122148</v>
      </c>
      <c r="J217" s="54">
        <f t="shared" si="8"/>
        <v>76782.811507414561</v>
      </c>
    </row>
    <row r="218" spans="1:10">
      <c r="A218" s="50">
        <v>11</v>
      </c>
      <c r="B218" s="50">
        <v>192</v>
      </c>
      <c r="C218" s="46" t="s">
        <v>242</v>
      </c>
      <c r="D218" s="47">
        <f>VLOOKUP($C218,'data dump - 21 budget'!$A:$F,2,FALSE)</f>
        <v>0</v>
      </c>
      <c r="E218" s="47">
        <f>VLOOKUP($C218,'data dump - 21 budget'!$A:$F,3,FALSE)</f>
        <v>49894.055611466065</v>
      </c>
      <c r="F218" s="47">
        <f>VLOOKUP($C218,'data dump - 21 budget'!$A:$F,4,FALSE)</f>
        <v>0</v>
      </c>
      <c r="G218" s="47">
        <f>VLOOKUP($C218,'data dump - 21 budget'!$A:$F,5,FALSE)</f>
        <v>0</v>
      </c>
      <c r="H218" s="47">
        <f t="shared" si="9"/>
        <v>49894.055611466065</v>
      </c>
      <c r="I218" s="54">
        <f>VLOOKUP(B218,'data dump - 21 carry-forward'!B:J,9,FALSE)</f>
        <v>-27448.580830588449</v>
      </c>
      <c r="J218" s="54">
        <f t="shared" si="8"/>
        <v>22445.474780877616</v>
      </c>
    </row>
    <row r="219" spans="1:10">
      <c r="A219" s="50">
        <v>930</v>
      </c>
      <c r="B219" s="50">
        <v>193</v>
      </c>
      <c r="C219" s="46" t="s">
        <v>243</v>
      </c>
      <c r="D219" s="47">
        <f>VLOOKUP($C219,'data dump - 21 budget'!$A:$F,2,FALSE)</f>
        <v>0</v>
      </c>
      <c r="E219" s="47">
        <f>VLOOKUP($C219,'data dump - 21 budget'!$A:$F,3,FALSE)</f>
        <v>1896.0824608048988</v>
      </c>
      <c r="F219" s="47">
        <f>VLOOKUP($C219,'data dump - 21 budget'!$A:$F,4,FALSE)</f>
        <v>0</v>
      </c>
      <c r="G219" s="47">
        <f>VLOOKUP($C219,'data dump - 21 budget'!$A:$F,5,FALSE)</f>
        <v>0</v>
      </c>
      <c r="H219" s="47">
        <f t="shared" si="9"/>
        <v>1896.0824608048988</v>
      </c>
      <c r="I219" s="54">
        <f>VLOOKUP(B219,'data dump - 21 carry-forward'!B:J,9,FALSE)</f>
        <v>-18097.173293638847</v>
      </c>
      <c r="J219" s="54">
        <f t="shared" si="8"/>
        <v>-16201.090832833948</v>
      </c>
    </row>
    <row r="220" spans="1:10">
      <c r="A220" s="50">
        <v>931</v>
      </c>
      <c r="B220" s="50">
        <v>194</v>
      </c>
      <c r="C220" s="46" t="s">
        <v>244</v>
      </c>
      <c r="D220" s="47">
        <f>VLOOKUP($C220,'data dump - 21 budget'!$A:$F,2,FALSE)</f>
        <v>0</v>
      </c>
      <c r="E220" s="47">
        <f>VLOOKUP($C220,'data dump - 21 budget'!$A:$F,3,FALSE)</f>
        <v>3774.1069934116554</v>
      </c>
      <c r="F220" s="47">
        <f>VLOOKUP($C220,'data dump - 21 budget'!$A:$F,4,FALSE)</f>
        <v>0</v>
      </c>
      <c r="G220" s="47">
        <f>VLOOKUP($C220,'data dump - 21 budget'!$A:$F,5,FALSE)</f>
        <v>0</v>
      </c>
      <c r="H220" s="47">
        <f t="shared" si="9"/>
        <v>3774.1069934116554</v>
      </c>
      <c r="I220" s="54">
        <f>VLOOKUP(B220,'data dump - 21 carry-forward'!B:J,9,FALSE)</f>
        <v>-758.01611535109714</v>
      </c>
      <c r="J220" s="54">
        <f t="shared" si="8"/>
        <v>3016.0908780605582</v>
      </c>
    </row>
    <row r="221" spans="1:10">
      <c r="A221" s="50">
        <v>11</v>
      </c>
      <c r="B221" s="50">
        <v>195</v>
      </c>
      <c r="C221" s="46" t="s">
        <v>245</v>
      </c>
      <c r="D221" s="47">
        <f>VLOOKUP($C221,'data dump - 21 budget'!$A:$F,2,FALSE)</f>
        <v>0</v>
      </c>
      <c r="E221" s="47">
        <f>VLOOKUP($C221,'data dump - 21 budget'!$A:$F,3,FALSE)</f>
        <v>0</v>
      </c>
      <c r="F221" s="47">
        <f>VLOOKUP($C221,'data dump - 21 budget'!$A:$F,4,FALSE)</f>
        <v>0</v>
      </c>
      <c r="G221" s="47">
        <f>VLOOKUP($C221,'data dump - 21 budget'!$A:$F,5,FALSE)</f>
        <v>0</v>
      </c>
      <c r="H221" s="47">
        <f t="shared" si="9"/>
        <v>0</v>
      </c>
      <c r="I221" s="54">
        <f>VLOOKUP(B221,'data dump - 21 carry-forward'!B:J,9,FALSE)</f>
        <v>0</v>
      </c>
      <c r="J221" s="54">
        <f t="shared" si="8"/>
        <v>0</v>
      </c>
    </row>
    <row r="222" spans="1:10">
      <c r="A222" s="50">
        <v>550</v>
      </c>
      <c r="B222" s="50">
        <v>196</v>
      </c>
      <c r="C222" s="46" t="s">
        <v>246</v>
      </c>
      <c r="D222" s="47">
        <f>VLOOKUP($C222,'data dump - 21 budget'!$A:$F,2,FALSE)</f>
        <v>0</v>
      </c>
      <c r="E222" s="47">
        <f>VLOOKUP($C222,'data dump - 21 budget'!$A:$F,3,FALSE)</f>
        <v>0</v>
      </c>
      <c r="F222" s="47">
        <f>VLOOKUP($C222,'data dump - 21 budget'!$A:$F,4,FALSE)</f>
        <v>0</v>
      </c>
      <c r="G222" s="47">
        <f>VLOOKUP($C222,'data dump - 21 budget'!$A:$F,5,FALSE)</f>
        <v>0</v>
      </c>
      <c r="H222" s="47">
        <f t="shared" si="9"/>
        <v>0</v>
      </c>
      <c r="I222" s="54">
        <f>VLOOKUP(B222,'data dump - 21 carry-forward'!B:J,9,FALSE)</f>
        <v>0</v>
      </c>
      <c r="J222" s="54">
        <f t="shared" si="8"/>
        <v>0</v>
      </c>
    </row>
    <row r="223" spans="1:10">
      <c r="A223" s="50">
        <v>334</v>
      </c>
      <c r="B223" s="50">
        <v>197</v>
      </c>
      <c r="C223" s="46" t="s">
        <v>247</v>
      </c>
      <c r="D223" s="47">
        <f>VLOOKUP($C223,'data dump - 21 budget'!$A:$F,2,FALSE)</f>
        <v>0</v>
      </c>
      <c r="E223" s="47">
        <f>VLOOKUP($C223,'data dump - 21 budget'!$A:$F,3,FALSE)</f>
        <v>0</v>
      </c>
      <c r="F223" s="47">
        <f>VLOOKUP($C223,'data dump - 21 budget'!$A:$F,4,FALSE)</f>
        <v>0</v>
      </c>
      <c r="G223" s="47">
        <f>VLOOKUP($C223,'data dump - 21 budget'!$A:$F,5,FALSE)</f>
        <v>0</v>
      </c>
      <c r="H223" s="47">
        <f t="shared" si="9"/>
        <v>0</v>
      </c>
      <c r="I223" s="54">
        <f>VLOOKUP(B223,'data dump - 21 carry-forward'!B:J,9,FALSE)</f>
        <v>-6804.2135274734201</v>
      </c>
      <c r="J223" s="54">
        <f t="shared" si="8"/>
        <v>-6804.2135274734201</v>
      </c>
    </row>
    <row r="224" spans="1:10">
      <c r="A224" s="50">
        <v>70</v>
      </c>
      <c r="B224" s="50">
        <v>198</v>
      </c>
      <c r="C224" s="46" t="s">
        <v>248</v>
      </c>
      <c r="D224" s="47">
        <f>VLOOKUP($C224,'data dump - 21 budget'!$A:$F,2,FALSE)</f>
        <v>0</v>
      </c>
      <c r="E224" s="47">
        <f>VLOOKUP($C224,'data dump - 21 budget'!$A:$F,3,FALSE)</f>
        <v>0</v>
      </c>
      <c r="F224" s="47">
        <f>VLOOKUP($C224,'data dump - 21 budget'!$A:$F,4,FALSE)</f>
        <v>0</v>
      </c>
      <c r="G224" s="47">
        <f>VLOOKUP($C224,'data dump - 21 budget'!$A:$F,5,FALSE)</f>
        <v>0</v>
      </c>
      <c r="H224" s="47">
        <f t="shared" si="9"/>
        <v>0</v>
      </c>
      <c r="I224" s="54">
        <f>VLOOKUP(B224,'data dump - 21 carry-forward'!B:J,9,FALSE)</f>
        <v>0</v>
      </c>
      <c r="J224" s="54">
        <f t="shared" si="8"/>
        <v>0</v>
      </c>
    </row>
    <row r="225" spans="1:10" ht="15.75" thickBot="1">
      <c r="A225" s="50">
        <v>999</v>
      </c>
      <c r="B225" s="50">
        <v>199</v>
      </c>
      <c r="C225" s="46" t="s">
        <v>249</v>
      </c>
      <c r="D225" s="47">
        <f>VLOOKUP($C225,'data dump - 21 budget'!$A:$F,2,FALSE)</f>
        <v>0</v>
      </c>
      <c r="E225" s="47">
        <f>VLOOKUP($C225,'data dump - 21 budget'!$A:$F,3,FALSE)</f>
        <v>567921.84183156257</v>
      </c>
      <c r="F225" s="47">
        <f>VLOOKUP($C225,'data dump - 21 budget'!$A:$F,4,FALSE)</f>
        <v>0</v>
      </c>
      <c r="G225" s="47">
        <f>VLOOKUP($C225,'data dump - 21 budget'!$A:$F,5,FALSE)</f>
        <v>0</v>
      </c>
      <c r="H225" s="47">
        <f t="shared" si="9"/>
        <v>567921.84183156257</v>
      </c>
      <c r="I225" s="54">
        <f>VLOOKUP(B225,'data dump - 21 carry-forward'!B:J,9,FALSE)</f>
        <v>-679.57164636743255</v>
      </c>
      <c r="J225" s="54">
        <f t="shared" si="8"/>
        <v>567242.27018519514</v>
      </c>
    </row>
    <row r="226" spans="1:10" ht="15.75" thickTop="1">
      <c r="A226" s="57"/>
      <c r="B226" s="57"/>
      <c r="C226" s="58" t="s">
        <v>361</v>
      </c>
      <c r="D226" s="59">
        <f t="shared" ref="D226:J226" si="10">SUM(D10:D225)</f>
        <v>1541844.5321310188</v>
      </c>
      <c r="E226" s="59">
        <f t="shared" si="10"/>
        <v>26927946.973008569</v>
      </c>
      <c r="F226" s="59">
        <f t="shared" si="10"/>
        <v>267587.3878319934</v>
      </c>
      <c r="G226" s="59">
        <f t="shared" si="10"/>
        <v>244491.690086847</v>
      </c>
      <c r="H226" s="59">
        <f t="shared" si="10"/>
        <v>28981870.583058428</v>
      </c>
      <c r="I226" s="59">
        <f t="shared" si="10"/>
        <v>-387013.71270834695</v>
      </c>
      <c r="J226" s="59">
        <f t="shared" si="10"/>
        <v>28583769.302436437</v>
      </c>
    </row>
    <row r="227" spans="1:10">
      <c r="A227" s="50"/>
      <c r="B227" s="50"/>
      <c r="C227" s="46"/>
      <c r="D227" s="47"/>
      <c r="E227" s="47"/>
      <c r="F227" s="47"/>
      <c r="G227" s="47"/>
      <c r="H227" s="47"/>
      <c r="I227" s="47"/>
      <c r="J227" s="47"/>
    </row>
    <row r="228" spans="1:10">
      <c r="A228" s="50"/>
      <c r="B228" s="50"/>
      <c r="C228" s="46"/>
      <c r="D228" s="47"/>
      <c r="E228" s="47"/>
      <c r="F228" s="47"/>
      <c r="G228" s="47"/>
      <c r="H228" s="47"/>
      <c r="I228" s="47"/>
      <c r="J228" s="47"/>
    </row>
  </sheetData>
  <printOptions horizontalCentered="1"/>
  <pageMargins left="0.7" right="0.7" top="0.75" bottom="0.75" header="0.3" footer="0.3"/>
  <pageSetup scale="72"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BDAD0-F283-462C-95B5-A954CAEF58F6}">
  <sheetPr>
    <tabColor theme="1"/>
  </sheetPr>
  <dimension ref="A1:M12"/>
  <sheetViews>
    <sheetView workbookViewId="0">
      <selection activeCell="A26" sqref="A26:M26"/>
    </sheetView>
  </sheetViews>
  <sheetFormatPr defaultColWidth="9.140625" defaultRowHeight="15"/>
  <cols>
    <col min="1" max="16384" width="9.140625" style="36"/>
  </cols>
  <sheetData>
    <row r="1" spans="1:13" s="32" customFormat="1" ht="18.75">
      <c r="A1" s="73" t="s">
        <v>337</v>
      </c>
      <c r="B1" s="73"/>
      <c r="C1" s="73"/>
      <c r="D1" s="73"/>
      <c r="E1" s="73"/>
      <c r="F1" s="73"/>
      <c r="G1" s="73"/>
      <c r="H1" s="73"/>
      <c r="I1" s="73"/>
      <c r="J1" s="73"/>
      <c r="K1" s="73"/>
      <c r="L1" s="73"/>
      <c r="M1" s="73"/>
    </row>
    <row r="2" spans="1:13" s="32" customFormat="1" ht="18.75">
      <c r="A2" s="73" t="s">
        <v>338</v>
      </c>
      <c r="B2" s="73"/>
      <c r="C2" s="73"/>
      <c r="D2" s="73"/>
      <c r="E2" s="73"/>
      <c r="F2" s="73"/>
      <c r="G2" s="73"/>
      <c r="H2" s="73"/>
      <c r="I2" s="73"/>
      <c r="J2" s="73"/>
      <c r="K2" s="73"/>
      <c r="L2" s="73"/>
      <c r="M2" s="73"/>
    </row>
    <row r="3" spans="1:13" s="32" customFormat="1" ht="18.75">
      <c r="A3" s="73" t="s">
        <v>481</v>
      </c>
      <c r="B3" s="73"/>
      <c r="C3" s="73"/>
      <c r="D3" s="73"/>
      <c r="E3" s="73"/>
      <c r="F3" s="73"/>
      <c r="G3" s="73"/>
      <c r="H3" s="73"/>
      <c r="I3" s="73"/>
      <c r="J3" s="73"/>
      <c r="K3" s="73"/>
      <c r="L3" s="73"/>
      <c r="M3" s="73"/>
    </row>
    <row r="4" spans="1:13" s="32" customFormat="1" ht="18.75">
      <c r="A4" s="73" t="s">
        <v>339</v>
      </c>
      <c r="B4" s="73"/>
      <c r="C4" s="73"/>
      <c r="D4" s="73"/>
      <c r="E4" s="73"/>
      <c r="F4" s="73"/>
      <c r="G4" s="73"/>
      <c r="H4" s="73"/>
      <c r="I4" s="73"/>
      <c r="J4" s="73"/>
      <c r="K4" s="73"/>
      <c r="L4" s="73"/>
      <c r="M4" s="73"/>
    </row>
    <row r="5" spans="1:13" s="32" customFormat="1" ht="18.75">
      <c r="A5" s="73" t="s">
        <v>482</v>
      </c>
      <c r="B5" s="73"/>
      <c r="C5" s="73"/>
      <c r="D5" s="73"/>
      <c r="E5" s="73"/>
      <c r="F5" s="73"/>
      <c r="G5" s="73"/>
      <c r="H5" s="73"/>
      <c r="I5" s="73"/>
      <c r="J5" s="73"/>
      <c r="K5" s="73"/>
      <c r="L5" s="73"/>
      <c r="M5" s="73"/>
    </row>
    <row r="12" spans="1:13" s="32" customFormat="1" ht="18.75">
      <c r="A12" s="73" t="s">
        <v>362</v>
      </c>
      <c r="B12" s="73"/>
      <c r="C12" s="73"/>
      <c r="D12" s="73"/>
      <c r="E12" s="73"/>
      <c r="F12" s="73"/>
      <c r="G12" s="73"/>
      <c r="H12" s="73"/>
      <c r="I12" s="73"/>
      <c r="J12" s="73"/>
      <c r="K12" s="73"/>
      <c r="L12" s="73"/>
      <c r="M12" s="73"/>
    </row>
  </sheetData>
  <mergeCells count="6">
    <mergeCell ref="A12:M12"/>
    <mergeCell ref="A1:M1"/>
    <mergeCell ref="A2:M2"/>
    <mergeCell ref="A3:M3"/>
    <mergeCell ref="A4:M4"/>
    <mergeCell ref="A5:M5"/>
  </mergeCells>
  <printOptions horizontalCentered="1"/>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38</vt:i4>
      </vt:variant>
    </vt:vector>
  </HeadingPairs>
  <TitlesOfParts>
    <vt:vector size="51" baseType="lpstr">
      <vt:lpstr>Cover</vt:lpstr>
      <vt:lpstr>TOC</vt:lpstr>
      <vt:lpstr>1. Divider</vt:lpstr>
      <vt:lpstr>Narrative</vt:lpstr>
      <vt:lpstr>2. Divider</vt:lpstr>
      <vt:lpstr>CAP</vt:lpstr>
      <vt:lpstr>3. Divider</vt:lpstr>
      <vt:lpstr>Fixed Costs By Account</vt:lpstr>
      <vt:lpstr>4. Divider</vt:lpstr>
      <vt:lpstr>Fixed Costs By Division</vt:lpstr>
      <vt:lpstr>End</vt:lpstr>
      <vt:lpstr>data dump - 21 budget</vt:lpstr>
      <vt:lpstr>data dump - 21 carry-forward</vt:lpstr>
      <vt:lpstr>CAP!alloc_1</vt:lpstr>
      <vt:lpstr>CAP!alloc_2</vt:lpstr>
      <vt:lpstr>CAP!alloc_3</vt:lpstr>
      <vt:lpstr>CAP!alloc_4</vt:lpstr>
      <vt:lpstr>CAP!exp_1</vt:lpstr>
      <vt:lpstr>CAP!exp_2</vt:lpstr>
      <vt:lpstr>CAP!exp_3</vt:lpstr>
      <vt:lpstr>CAP!exp_4</vt:lpstr>
      <vt:lpstr>CAP!func_1_0</vt:lpstr>
      <vt:lpstr>CAP!func_1_1</vt:lpstr>
      <vt:lpstr>CAP!func_1_2</vt:lpstr>
      <vt:lpstr>CAP!func_1_3</vt:lpstr>
      <vt:lpstr>CAP!func_2_0</vt:lpstr>
      <vt:lpstr>CAP!func_3_0</vt:lpstr>
      <vt:lpstr>CAP!func_4_0</vt:lpstr>
      <vt:lpstr>CAP!inc_1</vt:lpstr>
      <vt:lpstr>CAP!inc_2</vt:lpstr>
      <vt:lpstr>CAP!inc_3</vt:lpstr>
      <vt:lpstr>CAP!inc_4</vt:lpstr>
      <vt:lpstr>CAP!narr_1</vt:lpstr>
      <vt:lpstr>CAP!narr_2</vt:lpstr>
      <vt:lpstr>CAP!narr_3</vt:lpstr>
      <vt:lpstr>CAP!narr_4</vt:lpstr>
      <vt:lpstr>'1. Divider'!Print_Area</vt:lpstr>
      <vt:lpstr>'2. Divider'!Print_Area</vt:lpstr>
      <vt:lpstr>'3. Divider'!Print_Area</vt:lpstr>
      <vt:lpstr>'4. Divider'!Print_Area</vt:lpstr>
      <vt:lpstr>'data dump - 21 carry-forward'!Print_Area</vt:lpstr>
      <vt:lpstr>End!Print_Area</vt:lpstr>
      <vt:lpstr>'Fixed Costs By Account'!Print_Area</vt:lpstr>
      <vt:lpstr>'Fixed Costs By Division'!Print_Area</vt:lpstr>
      <vt:lpstr>Narrative!Print_Area</vt:lpstr>
      <vt:lpstr>TOC!Print_Area</vt:lpstr>
      <vt:lpstr>'data dump - 21 carry-forward'!Print_Titles</vt:lpstr>
      <vt:lpstr>'Fixed Costs By Account'!Print_Titles</vt:lpstr>
      <vt:lpstr>'Fixed Costs By Division'!Print_Titles</vt:lpstr>
      <vt:lpstr>CAP!SummarySchedule</vt:lpstr>
      <vt:lpstr>CAP!TOC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MGT CAP v4.4.1.0</dc:title>
  <cp:lastModifiedBy>Heather Field</cp:lastModifiedBy>
  <cp:lastPrinted>2018-12-21T21:05:35Z</cp:lastPrinted>
  <dcterms:created xsi:type="dcterms:W3CDTF">2019-12-13T23:51:54Z</dcterms:created>
  <dcterms:modified xsi:type="dcterms:W3CDTF">2019-12-13T23:51:54Z</dcterms:modified>
</cp:coreProperties>
</file>